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DieseArbeitsmappe"/>
  <mc:AlternateContent xmlns:mc="http://schemas.openxmlformats.org/markup-compatibility/2006">
    <mc:Choice Requires="x15">
      <x15ac:absPath xmlns:x15ac="http://schemas.microsoft.com/office/spreadsheetml/2010/11/ac" url="\\srvllhzda01.itshessen.hessen.de\Info-Austausch\0010-Allgemein\0011-Austauschverzeichnis\02_Veröffentlichungen_Internet\Abt 3\FG_33\Düngerecht Umstrukturierung\03 Stoff-Strom-Bilanz\"/>
    </mc:Choice>
  </mc:AlternateContent>
  <xr:revisionPtr revIDLastSave="0" documentId="8_{028BE6A4-469B-422D-9864-E7B079C6EA0C}" xr6:coauthVersionLast="47" xr6:coauthVersionMax="47" xr10:uidLastSave="{00000000-0000-0000-0000-000000000000}"/>
  <bookViews>
    <workbookView xWindow="-28920" yWindow="-9030" windowWidth="29040" windowHeight="15720" tabRatio="832" xr2:uid="{00000000-000D-0000-FFFF-FFFF00000000}"/>
  </bookViews>
  <sheets>
    <sheet name="Hinweise" sheetId="33" r:id="rId1"/>
    <sheet name="Betriebsdaten" sheetId="10" r:id="rId2"/>
    <sheet name="Zufuhr" sheetId="6" r:id="rId3"/>
    <sheet name="Abgabe" sheetId="18" r:id="rId4"/>
    <sheet name="Stoffstrombilanz Einzeljahr " sheetId="4" r:id="rId5"/>
    <sheet name="Stoffstrombilanz dreijährig" sheetId="19" r:id="rId6"/>
    <sheet name="individueller Bilanzwert" sheetId="34" r:id="rId7"/>
    <sheet name="Handelsdünger" sheetId="12" r:id="rId8"/>
    <sheet name="Wirtschaftsdünger" sheetId="14" r:id="rId9"/>
    <sheet name="pfl_Produkte" sheetId="13" r:id="rId10"/>
    <sheet name="Futtermittel" sheetId="17" r:id="rId11"/>
    <sheet name="tie_Produkte" sheetId="16" r:id="rId12"/>
    <sheet name="Leguminosen" sheetId="15" state="hidden" r:id="rId13"/>
    <sheet name="Verluste" sheetId="25" state="hidden" r:id="rId14"/>
    <sheet name="GV_Tab" sheetId="22" state="hidden" r:id="rId15"/>
    <sheet name="Nährstoffausscheidungen" sheetId="27" r:id="rId16"/>
    <sheet name="Grobfutter" sheetId="30" state="hidden" r:id="rId17"/>
  </sheets>
  <externalReferences>
    <externalReference r:id="rId18"/>
  </externalReferences>
  <definedNames>
    <definedName name="Futtermittel">Futtermittel!$A$3:$D$189</definedName>
    <definedName name="FuttermittelNamen">Futtermittel!$A$3:$A$55</definedName>
    <definedName name="FuttermittelNamen2">Futtermittel!$A$3:$A$189</definedName>
    <definedName name="Grobfutter">Grobfutter!$A$3:$C$41</definedName>
    <definedName name="GrobfutterNamen">Grobfutter!$A$3:$A$41</definedName>
    <definedName name="Handelsdünger">Handelsdünger!$A$3:$C$99</definedName>
    <definedName name="HandelsdüngerNamen">Handelsdünger!$A$3:$A$99</definedName>
    <definedName name="Kälberaufzucht">Nährstoffausscheidungen!#REF!</definedName>
    <definedName name="KontrollwertNamen">'individueller Bilanzwert'!$J$8:$J$9</definedName>
    <definedName name="Leguminosen">Leguminosen!$A$5:$G$30</definedName>
    <definedName name="LeguminosenNamen">Leguminosen!$A$5:$A$30</definedName>
    <definedName name="Milchviehhaltung">'[1]Nährstoffausscheidungen NEU'!$C$5:$C$30</definedName>
    <definedName name="Nährstoffausscheidungen">Nährstoffausscheidungen!#REF!</definedName>
    <definedName name="Nährstoffausscheidungen2">Nährstoffausscheidungen!$A$4:$D$126</definedName>
    <definedName name="NährstoffausscheidungenNamen">Nährstoffausscheidungen!$A$4:$A$126</definedName>
    <definedName name="pflProdukte">pfl_Produkte!$D$4:$F$213</definedName>
    <definedName name="pflProdukteNamen2">pfl_Produkte!$A$4:$A$38</definedName>
    <definedName name="pflProdukteNamen3">pfl_Produkte!$D$4:$D$213</definedName>
    <definedName name="pflProdukteSaatgut">pfl_Produkte!$A$4:$C$38</definedName>
    <definedName name="tieProdukte">tie_Produkte!$A$4:$E$43</definedName>
    <definedName name="tieProdukteErzugnisseName">tie_Produkte!$B$4:$B$43</definedName>
    <definedName name="tieProdukteNutztiereName">tie_Produkte!$A$4:$A$28</definedName>
    <definedName name="UnvermeidbareVerluste">Verluste!$A$4:$E$10</definedName>
    <definedName name="UnvermeidbareVerlusteName">Verluste!$A$4:$A$10</definedName>
    <definedName name="VerlusteNamen">Verluste!$A$4:$A$10</definedName>
    <definedName name="Wirtschaftsdünger">Wirtschaftsdünger!$A$5:$G$54</definedName>
    <definedName name="Wirtschaftsdünger2">Wirtschaftsdünger!$A$5:$H$54</definedName>
    <definedName name="WirtschaftsdüngerNamen">Wirtschaftsdünger!$A$5:$A$54</definedName>
    <definedName name="WirtschaftsdüngerNamenTier">Wirtschaftsdünger!$A$5:$A$29</definedName>
    <definedName name="WirtschaftsdüngerNameOrgan">Wirtschaftsdünger!$A$30:$A$54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98" i="6" l="1"/>
  <c r="F98" i="6"/>
  <c r="G98" i="6"/>
  <c r="H98" i="6"/>
  <c r="E99" i="6"/>
  <c r="F99" i="6"/>
  <c r="G99" i="6"/>
  <c r="H99" i="6"/>
  <c r="E100" i="6"/>
  <c r="F100" i="6"/>
  <c r="G100" i="6"/>
  <c r="H100" i="6"/>
  <c r="E101" i="6"/>
  <c r="F101" i="6"/>
  <c r="G101" i="6"/>
  <c r="H101" i="6"/>
  <c r="E102" i="6"/>
  <c r="F102" i="6"/>
  <c r="G102" i="6"/>
  <c r="H102" i="6"/>
  <c r="E103" i="6"/>
  <c r="F103" i="6"/>
  <c r="G103" i="6"/>
  <c r="H103" i="6"/>
  <c r="E104" i="6"/>
  <c r="F104" i="6"/>
  <c r="G104" i="6"/>
  <c r="H104" i="6"/>
  <c r="E105" i="6"/>
  <c r="F105" i="6"/>
  <c r="G105" i="6"/>
  <c r="H105" i="6"/>
  <c r="E106" i="6"/>
  <c r="F106" i="6"/>
  <c r="G106" i="6"/>
  <c r="H106" i="6"/>
  <c r="E107" i="6"/>
  <c r="F107" i="6"/>
  <c r="G107" i="6"/>
  <c r="H107" i="6"/>
  <c r="E108" i="6"/>
  <c r="F108" i="6"/>
  <c r="G108" i="6"/>
  <c r="H108" i="6"/>
  <c r="C25" i="34" l="1"/>
  <c r="C26" i="34"/>
  <c r="C27" i="34"/>
  <c r="C28" i="34"/>
  <c r="C29" i="34"/>
  <c r="C30" i="34"/>
  <c r="C31" i="34"/>
  <c r="C32" i="34"/>
  <c r="C33" i="34"/>
  <c r="C34" i="34"/>
  <c r="C35" i="34"/>
  <c r="C24" i="34"/>
  <c r="E17" i="18" l="1"/>
  <c r="F32" i="6"/>
  <c r="F33" i="6"/>
  <c r="F34" i="6"/>
  <c r="F35" i="6"/>
  <c r="F36" i="6"/>
  <c r="F37" i="6"/>
  <c r="F38" i="6"/>
  <c r="F39" i="6"/>
  <c r="F40" i="6"/>
  <c r="F41" i="6"/>
  <c r="F42" i="6"/>
  <c r="F31" i="6"/>
  <c r="E32" i="6"/>
  <c r="E33" i="6"/>
  <c r="E34" i="6"/>
  <c r="E35" i="6"/>
  <c r="E36" i="6"/>
  <c r="E37" i="6"/>
  <c r="E38" i="6"/>
  <c r="E39" i="6"/>
  <c r="E40" i="6"/>
  <c r="E41" i="6"/>
  <c r="E42" i="6"/>
  <c r="D105" i="34"/>
  <c r="D106" i="34"/>
  <c r="D107" i="34"/>
  <c r="D108" i="34"/>
  <c r="D109" i="34"/>
  <c r="D110" i="34"/>
  <c r="D111" i="34"/>
  <c r="D112" i="34"/>
  <c r="D113" i="34"/>
  <c r="D114" i="34"/>
  <c r="D115" i="34"/>
  <c r="D104" i="34"/>
  <c r="E113" i="6"/>
  <c r="F113" i="6"/>
  <c r="E114" i="6"/>
  <c r="F114" i="6"/>
  <c r="E115" i="6"/>
  <c r="F115" i="6"/>
  <c r="E116" i="6"/>
  <c r="F116" i="6"/>
  <c r="E117" i="6"/>
  <c r="F117" i="6"/>
  <c r="E118" i="6"/>
  <c r="F118" i="6"/>
  <c r="E119" i="6"/>
  <c r="F119" i="6"/>
  <c r="E120" i="6"/>
  <c r="F120" i="6"/>
  <c r="F112" i="6"/>
  <c r="E112" i="6"/>
  <c r="C57" i="34"/>
  <c r="C58" i="34"/>
  <c r="C59" i="34"/>
  <c r="C60" i="34"/>
  <c r="C61" i="34"/>
  <c r="C62" i="34"/>
  <c r="C63" i="34"/>
  <c r="C64" i="34"/>
  <c r="C65" i="34"/>
  <c r="C66" i="34"/>
  <c r="C67" i="34"/>
  <c r="C56" i="34"/>
  <c r="E9" i="34"/>
  <c r="E10" i="34"/>
  <c r="E11" i="34"/>
  <c r="E12" i="34"/>
  <c r="E13" i="34"/>
  <c r="E14" i="34"/>
  <c r="E15" i="34"/>
  <c r="E16" i="34"/>
  <c r="E17" i="34"/>
  <c r="E18" i="34"/>
  <c r="E19" i="34"/>
  <c r="E8" i="34"/>
  <c r="H88" i="18" l="1"/>
  <c r="H89" i="18"/>
  <c r="H90" i="18"/>
  <c r="H91" i="18"/>
  <c r="G88" i="18"/>
  <c r="G89" i="18"/>
  <c r="G90" i="18"/>
  <c r="G91" i="18"/>
  <c r="H109" i="18"/>
  <c r="H110" i="18"/>
  <c r="H111" i="18"/>
  <c r="H112" i="18"/>
  <c r="H113" i="18"/>
  <c r="H114" i="18"/>
  <c r="H115" i="18"/>
  <c r="H116" i="18"/>
  <c r="H117" i="18"/>
  <c r="H118" i="18"/>
  <c r="H119" i="18"/>
  <c r="G109" i="18"/>
  <c r="G110" i="18"/>
  <c r="G111" i="18"/>
  <c r="G112" i="18"/>
  <c r="G113" i="18"/>
  <c r="G114" i="18"/>
  <c r="G115" i="18"/>
  <c r="G116" i="18"/>
  <c r="G117" i="18"/>
  <c r="G118" i="18"/>
  <c r="G119" i="18"/>
  <c r="E123" i="18"/>
  <c r="E124" i="18"/>
  <c r="E125" i="18"/>
  <c r="E126" i="18"/>
  <c r="E127" i="18"/>
  <c r="E128" i="18"/>
  <c r="E129" i="18"/>
  <c r="E130" i="18"/>
  <c r="E131" i="18"/>
  <c r="E132" i="18"/>
  <c r="E133" i="18"/>
  <c r="F123" i="18"/>
  <c r="F124" i="18"/>
  <c r="F125" i="18"/>
  <c r="F126" i="18"/>
  <c r="F127" i="18"/>
  <c r="F128" i="18"/>
  <c r="F129" i="18"/>
  <c r="F130" i="18"/>
  <c r="F131" i="18"/>
  <c r="F132" i="18"/>
  <c r="F133" i="18"/>
  <c r="H123" i="18"/>
  <c r="H124" i="18"/>
  <c r="H125" i="18"/>
  <c r="H126" i="18"/>
  <c r="H127" i="18"/>
  <c r="H128" i="18"/>
  <c r="H129" i="18"/>
  <c r="H130" i="18"/>
  <c r="H131" i="18"/>
  <c r="H132" i="18"/>
  <c r="H133" i="18"/>
  <c r="G123" i="18"/>
  <c r="G124" i="18"/>
  <c r="G125" i="18"/>
  <c r="G126" i="18"/>
  <c r="G127" i="18"/>
  <c r="G128" i="18"/>
  <c r="G129" i="18"/>
  <c r="G130" i="18"/>
  <c r="G131" i="18"/>
  <c r="G132" i="18"/>
  <c r="G133" i="18"/>
  <c r="G137" i="18"/>
  <c r="G138" i="18"/>
  <c r="G139" i="18"/>
  <c r="G140" i="18"/>
  <c r="G141" i="18"/>
  <c r="G142" i="18"/>
  <c r="G143" i="18"/>
  <c r="G144" i="18"/>
  <c r="G145" i="18"/>
  <c r="G146" i="18"/>
  <c r="G147" i="18"/>
  <c r="G148" i="18"/>
  <c r="G149" i="18"/>
  <c r="H137" i="18"/>
  <c r="H138" i="18"/>
  <c r="H139" i="18"/>
  <c r="H140" i="18"/>
  <c r="H141" i="18"/>
  <c r="H142" i="18"/>
  <c r="H143" i="18"/>
  <c r="H144" i="18"/>
  <c r="H145" i="18"/>
  <c r="H146" i="18"/>
  <c r="H147" i="18"/>
  <c r="H148" i="18"/>
  <c r="H149" i="18"/>
  <c r="H60" i="6"/>
  <c r="H61" i="6"/>
  <c r="H62" i="6"/>
  <c r="H63" i="6"/>
  <c r="G60" i="6"/>
  <c r="G61" i="6"/>
  <c r="G62" i="6"/>
  <c r="G63" i="6"/>
  <c r="H59" i="6"/>
  <c r="G59" i="6"/>
  <c r="H46" i="6"/>
  <c r="H47" i="6"/>
  <c r="H48" i="6"/>
  <c r="H49" i="6"/>
  <c r="G46" i="6"/>
  <c r="G47" i="6"/>
  <c r="G48" i="6"/>
  <c r="G49" i="6"/>
  <c r="H53" i="6"/>
  <c r="H54" i="6"/>
  <c r="H55" i="6"/>
  <c r="H56" i="6"/>
  <c r="G53" i="6"/>
  <c r="G54" i="6"/>
  <c r="G55" i="6"/>
  <c r="G56" i="6"/>
  <c r="D89" i="34"/>
  <c r="D90" i="34"/>
  <c r="D91" i="34"/>
  <c r="D92" i="34"/>
  <c r="D93" i="34"/>
  <c r="D94" i="34"/>
  <c r="D95" i="34"/>
  <c r="D96" i="34"/>
  <c r="D97" i="34"/>
  <c r="D98" i="34"/>
  <c r="D99" i="34"/>
  <c r="D88" i="34"/>
  <c r="G68" i="6" l="1"/>
  <c r="H68" i="6"/>
  <c r="G69" i="6"/>
  <c r="H69" i="6"/>
  <c r="G70" i="6"/>
  <c r="H70" i="6"/>
  <c r="G71" i="6"/>
  <c r="H71" i="6"/>
  <c r="G74" i="6"/>
  <c r="H74" i="6"/>
  <c r="G75" i="6"/>
  <c r="H75" i="6"/>
  <c r="G76" i="6"/>
  <c r="H76" i="6"/>
  <c r="G77" i="6"/>
  <c r="H77" i="6"/>
  <c r="G78" i="6"/>
  <c r="H78" i="6"/>
  <c r="G79" i="6"/>
  <c r="H79" i="6"/>
  <c r="G80" i="6"/>
  <c r="H80" i="6"/>
  <c r="J20" i="19"/>
  <c r="E84" i="6" l="1"/>
  <c r="F84" i="6"/>
  <c r="E85" i="6"/>
  <c r="F85" i="6"/>
  <c r="E86" i="6"/>
  <c r="F86" i="6"/>
  <c r="E87" i="6"/>
  <c r="F87" i="6"/>
  <c r="E88" i="6"/>
  <c r="F88" i="6"/>
  <c r="E89" i="6"/>
  <c r="F89" i="6"/>
  <c r="E90" i="6"/>
  <c r="F90" i="6"/>
  <c r="E91" i="6"/>
  <c r="F91" i="6"/>
  <c r="E92" i="6"/>
  <c r="F92" i="6"/>
  <c r="E93" i="6"/>
  <c r="F93" i="6"/>
  <c r="E94" i="6"/>
  <c r="F94" i="6"/>
  <c r="E109" i="18"/>
  <c r="F109" i="18"/>
  <c r="E110" i="18"/>
  <c r="F110" i="18"/>
  <c r="E111" i="18"/>
  <c r="F111" i="18"/>
  <c r="E112" i="18"/>
  <c r="F112" i="18"/>
  <c r="E113" i="18"/>
  <c r="F113" i="18"/>
  <c r="E114" i="18"/>
  <c r="F114" i="18"/>
  <c r="E115" i="18"/>
  <c r="F115" i="18"/>
  <c r="E116" i="18"/>
  <c r="F116" i="18"/>
  <c r="E117" i="18"/>
  <c r="F117" i="18"/>
  <c r="E118" i="18"/>
  <c r="F118" i="18"/>
  <c r="E119" i="18"/>
  <c r="F119" i="18"/>
  <c r="F108" i="18"/>
  <c r="E108" i="18"/>
  <c r="F83" i="6"/>
  <c r="E83" i="6"/>
  <c r="G105" i="34" l="1"/>
  <c r="G107" i="34"/>
  <c r="G108" i="34"/>
  <c r="G111" i="34"/>
  <c r="G112" i="34"/>
  <c r="G115" i="34"/>
  <c r="G106" i="34"/>
  <c r="G109" i="34"/>
  <c r="G110" i="34"/>
  <c r="G113" i="34"/>
  <c r="G114" i="34"/>
  <c r="G104" i="34"/>
  <c r="C73" i="34"/>
  <c r="C74" i="34"/>
  <c r="C75" i="34"/>
  <c r="C76" i="34"/>
  <c r="C77" i="34"/>
  <c r="C78" i="34"/>
  <c r="C79" i="34"/>
  <c r="C80" i="34"/>
  <c r="C81" i="34"/>
  <c r="C82" i="34"/>
  <c r="C83" i="34"/>
  <c r="C72" i="34"/>
  <c r="C41" i="34"/>
  <c r="C42" i="34"/>
  <c r="C43" i="34"/>
  <c r="C44" i="34"/>
  <c r="C45" i="34"/>
  <c r="C46" i="34"/>
  <c r="C47" i="34"/>
  <c r="C48" i="34"/>
  <c r="C49" i="34"/>
  <c r="C50" i="34"/>
  <c r="C51" i="34"/>
  <c r="C40" i="34"/>
  <c r="G25" i="34"/>
  <c r="G26" i="34"/>
  <c r="G27" i="34"/>
  <c r="G28" i="34"/>
  <c r="G29" i="34"/>
  <c r="G30" i="34"/>
  <c r="G31" i="34"/>
  <c r="G32" i="34"/>
  <c r="G33" i="34"/>
  <c r="G34" i="34"/>
  <c r="G10" i="34"/>
  <c r="G11" i="34"/>
  <c r="G12" i="34"/>
  <c r="G13" i="34"/>
  <c r="G15" i="34"/>
  <c r="G16" i="34"/>
  <c r="G17" i="34"/>
  <c r="G19" i="34"/>
  <c r="E46" i="18"/>
  <c r="F46" i="18"/>
  <c r="E47" i="18"/>
  <c r="F47" i="18"/>
  <c r="E48" i="18"/>
  <c r="F48" i="18"/>
  <c r="E49" i="18"/>
  <c r="F49" i="18"/>
  <c r="E50" i="18"/>
  <c r="F50" i="18"/>
  <c r="E51" i="18"/>
  <c r="F51" i="18"/>
  <c r="E52" i="18"/>
  <c r="F52" i="18"/>
  <c r="E53" i="18"/>
  <c r="F53" i="18"/>
  <c r="E54" i="18"/>
  <c r="F54" i="18"/>
  <c r="E55" i="18"/>
  <c r="F55" i="18"/>
  <c r="E56" i="18"/>
  <c r="F56" i="18"/>
  <c r="F45" i="18"/>
  <c r="E45" i="18"/>
  <c r="E60" i="18"/>
  <c r="F60" i="18"/>
  <c r="E61" i="18"/>
  <c r="F61" i="18"/>
  <c r="E62" i="18"/>
  <c r="F62" i="18"/>
  <c r="E63" i="18"/>
  <c r="F63" i="18"/>
  <c r="E64" i="18"/>
  <c r="F64" i="18"/>
  <c r="E65" i="18"/>
  <c r="F65" i="18"/>
  <c r="E66" i="18"/>
  <c r="F66" i="18"/>
  <c r="E67" i="18"/>
  <c r="F67" i="18"/>
  <c r="E68" i="18"/>
  <c r="F68" i="18"/>
  <c r="E69" i="18"/>
  <c r="F69" i="18"/>
  <c r="E70" i="18"/>
  <c r="F70" i="18"/>
  <c r="F59" i="18"/>
  <c r="E59" i="18"/>
  <c r="E31" i="6"/>
  <c r="E18" i="6"/>
  <c r="F18" i="6"/>
  <c r="E19" i="6"/>
  <c r="F19" i="6"/>
  <c r="E20" i="6"/>
  <c r="F20" i="6"/>
  <c r="E21" i="6"/>
  <c r="F21" i="6"/>
  <c r="E22" i="6"/>
  <c r="F22" i="6"/>
  <c r="E23" i="6"/>
  <c r="F23" i="6"/>
  <c r="E24" i="6"/>
  <c r="F24" i="6"/>
  <c r="E25" i="6"/>
  <c r="F25" i="6"/>
  <c r="E26" i="6"/>
  <c r="F26" i="6"/>
  <c r="E27" i="6"/>
  <c r="F27" i="6"/>
  <c r="E28" i="6"/>
  <c r="F28" i="6"/>
  <c r="F17" i="6"/>
  <c r="E17" i="6"/>
  <c r="F32" i="18" l="1"/>
  <c r="F33" i="18"/>
  <c r="F34" i="18"/>
  <c r="F35" i="18"/>
  <c r="F36" i="18"/>
  <c r="F37" i="18"/>
  <c r="F38" i="18"/>
  <c r="F39" i="18"/>
  <c r="F40" i="18"/>
  <c r="F41" i="18"/>
  <c r="F42" i="18"/>
  <c r="F31" i="18"/>
  <c r="E32" i="18"/>
  <c r="E33" i="18"/>
  <c r="E34" i="18"/>
  <c r="E35" i="18"/>
  <c r="E36" i="18"/>
  <c r="E37" i="18"/>
  <c r="E38" i="18"/>
  <c r="E39" i="18"/>
  <c r="E40" i="18"/>
  <c r="E41" i="18"/>
  <c r="E42" i="18"/>
  <c r="E31" i="18"/>
  <c r="E4" i="18"/>
  <c r="F4" i="18"/>
  <c r="E5" i="18"/>
  <c r="F5" i="18"/>
  <c r="E6" i="18"/>
  <c r="F6" i="18"/>
  <c r="E7" i="18"/>
  <c r="F7" i="18"/>
  <c r="E8" i="18"/>
  <c r="F8" i="18"/>
  <c r="E9" i="18"/>
  <c r="F9" i="18"/>
  <c r="E10" i="18"/>
  <c r="F10" i="18"/>
  <c r="E11" i="18"/>
  <c r="F11" i="18"/>
  <c r="E12" i="18"/>
  <c r="F12" i="18"/>
  <c r="E13" i="18"/>
  <c r="F13" i="18"/>
  <c r="E14" i="18"/>
  <c r="F14" i="18"/>
  <c r="F3" i="18"/>
  <c r="E3" i="18"/>
  <c r="E4" i="6"/>
  <c r="F4" i="6"/>
  <c r="E5" i="6"/>
  <c r="F5" i="6"/>
  <c r="E6" i="6"/>
  <c r="F6" i="6"/>
  <c r="E7" i="6"/>
  <c r="F7" i="6"/>
  <c r="E8" i="6"/>
  <c r="F8" i="6"/>
  <c r="E9" i="6"/>
  <c r="F9" i="6"/>
  <c r="E10" i="6"/>
  <c r="F10" i="6"/>
  <c r="E11" i="6"/>
  <c r="F11" i="6"/>
  <c r="E12" i="6"/>
  <c r="F12" i="6"/>
  <c r="E13" i="6"/>
  <c r="F13" i="6"/>
  <c r="E14" i="6"/>
  <c r="F14" i="6"/>
  <c r="F3" i="6"/>
  <c r="E3" i="6"/>
  <c r="I4" i="19" l="1"/>
  <c r="I5" i="19"/>
  <c r="I6" i="19"/>
  <c r="I3" i="19"/>
  <c r="F20" i="19"/>
  <c r="I22" i="19"/>
  <c r="F4" i="4"/>
  <c r="F5" i="4"/>
  <c r="F6" i="4"/>
  <c r="F3" i="4"/>
  <c r="H84" i="6"/>
  <c r="G84" i="6"/>
  <c r="G85" i="6"/>
  <c r="H85" i="6"/>
  <c r="G86" i="6"/>
  <c r="H86" i="6"/>
  <c r="G87" i="6"/>
  <c r="H87" i="6"/>
  <c r="G88" i="6"/>
  <c r="H88" i="6"/>
  <c r="G89" i="6"/>
  <c r="H89" i="6"/>
  <c r="G90" i="6"/>
  <c r="H90" i="6"/>
  <c r="G91" i="6"/>
  <c r="H91" i="6"/>
  <c r="G92" i="6"/>
  <c r="H92" i="6"/>
  <c r="G93" i="6"/>
  <c r="H93" i="6"/>
  <c r="G94" i="6"/>
  <c r="H94" i="6"/>
  <c r="H83" i="6"/>
  <c r="G83" i="6"/>
  <c r="H124" i="6" l="1"/>
  <c r="H125" i="6"/>
  <c r="H126" i="6"/>
  <c r="H127" i="6"/>
  <c r="H128" i="6"/>
  <c r="H129" i="6"/>
  <c r="H130" i="6"/>
  <c r="H131" i="6"/>
  <c r="H132" i="6"/>
  <c r="H133" i="6"/>
  <c r="H134" i="6"/>
  <c r="G124" i="6"/>
  <c r="G125" i="6"/>
  <c r="G126" i="6"/>
  <c r="G127" i="6"/>
  <c r="G128" i="6"/>
  <c r="G129" i="6"/>
  <c r="G130" i="6"/>
  <c r="G131" i="6"/>
  <c r="G132" i="6"/>
  <c r="G133" i="6"/>
  <c r="G134" i="6"/>
  <c r="G113" i="6" l="1"/>
  <c r="G114" i="6"/>
  <c r="G115" i="6"/>
  <c r="G116" i="6"/>
  <c r="G117" i="6"/>
  <c r="G118" i="6"/>
  <c r="G119" i="6"/>
  <c r="G120" i="6"/>
  <c r="F89" i="34"/>
  <c r="F90" i="34"/>
  <c r="F91" i="34"/>
  <c r="F92" i="34"/>
  <c r="G92" i="34"/>
  <c r="F93" i="34"/>
  <c r="F94" i="34"/>
  <c r="F95" i="34"/>
  <c r="F96" i="34"/>
  <c r="G96" i="34"/>
  <c r="F97" i="34"/>
  <c r="F98" i="34"/>
  <c r="F99" i="34"/>
  <c r="G89" i="34"/>
  <c r="G90" i="34"/>
  <c r="G91" i="34"/>
  <c r="G93" i="34"/>
  <c r="G94" i="34"/>
  <c r="G95" i="34"/>
  <c r="G97" i="34"/>
  <c r="G98" i="34"/>
  <c r="G99" i="34"/>
  <c r="F88" i="34"/>
  <c r="G88" i="34"/>
  <c r="E73" i="34"/>
  <c r="F73" i="34" s="1"/>
  <c r="G73" i="34" s="1"/>
  <c r="E74" i="34"/>
  <c r="F74" i="34"/>
  <c r="E75" i="34"/>
  <c r="F75" i="34"/>
  <c r="G75" i="34"/>
  <c r="E76" i="34"/>
  <c r="F76" i="34"/>
  <c r="E77" i="34"/>
  <c r="F77" i="34" s="1"/>
  <c r="G77" i="34" s="1"/>
  <c r="E78" i="34"/>
  <c r="F78" i="34"/>
  <c r="E79" i="34"/>
  <c r="F79" i="34"/>
  <c r="G79" i="34"/>
  <c r="E80" i="34"/>
  <c r="F80" i="34"/>
  <c r="E81" i="34"/>
  <c r="F81" i="34" s="1"/>
  <c r="G81" i="34" s="1"/>
  <c r="E82" i="34"/>
  <c r="F82" i="34"/>
  <c r="E83" i="34"/>
  <c r="F83" i="34"/>
  <c r="G83" i="34"/>
  <c r="G74" i="34"/>
  <c r="G76" i="34"/>
  <c r="G78" i="34"/>
  <c r="G80" i="34"/>
  <c r="G82" i="34"/>
  <c r="E72" i="34"/>
  <c r="F72" i="34" s="1"/>
  <c r="G72" i="34" s="1"/>
  <c r="E57" i="34"/>
  <c r="F57" i="34" s="1"/>
  <c r="E58" i="34"/>
  <c r="F58" i="34"/>
  <c r="E59" i="34"/>
  <c r="F59" i="34"/>
  <c r="E60" i="34"/>
  <c r="F60" i="34"/>
  <c r="G60" i="34"/>
  <c r="E61" i="34"/>
  <c r="F61" i="34" s="1"/>
  <c r="E62" i="34"/>
  <c r="F62" i="34"/>
  <c r="E63" i="34"/>
  <c r="F63" i="34"/>
  <c r="E64" i="34"/>
  <c r="F64" i="34"/>
  <c r="G64" i="34"/>
  <c r="E65" i="34"/>
  <c r="F65" i="34" s="1"/>
  <c r="E66" i="34"/>
  <c r="F66" i="34"/>
  <c r="E67" i="34"/>
  <c r="F67" i="34"/>
  <c r="E56" i="34"/>
  <c r="F56" i="34" s="1"/>
  <c r="G58" i="34"/>
  <c r="G59" i="34"/>
  <c r="G62" i="34"/>
  <c r="G63" i="34"/>
  <c r="G66" i="34"/>
  <c r="G67" i="34"/>
  <c r="E41" i="34"/>
  <c r="F41" i="34" s="1"/>
  <c r="E42" i="34"/>
  <c r="F42" i="34" s="1"/>
  <c r="E43" i="34"/>
  <c r="F43" i="34" s="1"/>
  <c r="E44" i="34"/>
  <c r="F44" i="34"/>
  <c r="G44" i="34"/>
  <c r="E45" i="34"/>
  <c r="F45" i="34"/>
  <c r="E46" i="34"/>
  <c r="F46" i="34" s="1"/>
  <c r="E47" i="34"/>
  <c r="F47" i="34"/>
  <c r="E48" i="34"/>
  <c r="F48" i="34"/>
  <c r="E49" i="34"/>
  <c r="F49" i="34"/>
  <c r="E50" i="34"/>
  <c r="F50" i="34" s="1"/>
  <c r="E51" i="34"/>
  <c r="F51" i="34"/>
  <c r="G45" i="34"/>
  <c r="G47" i="34"/>
  <c r="G48" i="34"/>
  <c r="G49" i="34"/>
  <c r="G50" i="34"/>
  <c r="G51" i="34"/>
  <c r="E40" i="34"/>
  <c r="F40" i="34" s="1"/>
  <c r="F25" i="34"/>
  <c r="F26" i="34"/>
  <c r="F27" i="34"/>
  <c r="F28" i="34"/>
  <c r="F29" i="34"/>
  <c r="F30" i="34"/>
  <c r="F31" i="34"/>
  <c r="F32" i="34"/>
  <c r="F33" i="34"/>
  <c r="F34" i="34"/>
  <c r="F35" i="34"/>
  <c r="G35" i="34" s="1"/>
  <c r="F24" i="34"/>
  <c r="F9" i="34"/>
  <c r="G9" i="34" s="1"/>
  <c r="F10" i="34"/>
  <c r="F11" i="34"/>
  <c r="F12" i="34"/>
  <c r="F13" i="34"/>
  <c r="F14" i="34"/>
  <c r="G14" i="34" s="1"/>
  <c r="F15" i="34"/>
  <c r="F16" i="34"/>
  <c r="F17" i="34"/>
  <c r="F18" i="34"/>
  <c r="G18" i="34" s="1"/>
  <c r="F19" i="34"/>
  <c r="F8" i="34"/>
  <c r="G8" i="34" s="1"/>
  <c r="G41" i="34" l="1"/>
  <c r="G43" i="34"/>
  <c r="G46" i="34"/>
  <c r="G65" i="34"/>
  <c r="G61" i="34"/>
  <c r="G57" i="34"/>
  <c r="G56" i="34"/>
  <c r="G40" i="34"/>
  <c r="G42" i="34"/>
  <c r="G33" i="18"/>
  <c r="H33" i="18"/>
  <c r="G34" i="18"/>
  <c r="H34" i="18"/>
  <c r="G35" i="18"/>
  <c r="H35" i="18"/>
  <c r="G36" i="18"/>
  <c r="H36" i="18"/>
  <c r="G37" i="18"/>
  <c r="H37" i="18"/>
  <c r="G38" i="18"/>
  <c r="H38" i="18"/>
  <c r="G39" i="18"/>
  <c r="H39" i="18"/>
  <c r="G40" i="18"/>
  <c r="H40" i="18"/>
  <c r="G18" i="6"/>
  <c r="H18" i="6"/>
  <c r="G19" i="6"/>
  <c r="H19" i="6"/>
  <c r="G20" i="6"/>
  <c r="H20" i="6"/>
  <c r="G21" i="6"/>
  <c r="H21" i="6"/>
  <c r="G22" i="6"/>
  <c r="H22" i="6"/>
  <c r="G23" i="6"/>
  <c r="H23" i="6"/>
  <c r="G24" i="6"/>
  <c r="H24" i="6"/>
  <c r="G25" i="6"/>
  <c r="H25" i="6"/>
  <c r="G26" i="6"/>
  <c r="H26" i="6"/>
  <c r="G27" i="6"/>
  <c r="H27" i="6"/>
  <c r="G28" i="6"/>
  <c r="H28" i="6"/>
  <c r="G32" i="6"/>
  <c r="H32" i="6"/>
  <c r="G33" i="6"/>
  <c r="H33" i="6"/>
  <c r="G34" i="6"/>
  <c r="H34" i="6"/>
  <c r="G35" i="6"/>
  <c r="H35" i="6"/>
  <c r="G36" i="6"/>
  <c r="H36" i="6"/>
  <c r="G37" i="6"/>
  <c r="H37" i="6"/>
  <c r="G38" i="6"/>
  <c r="H38" i="6"/>
  <c r="G39" i="6"/>
  <c r="H39" i="6"/>
  <c r="G40" i="6"/>
  <c r="H40" i="6"/>
  <c r="G41" i="6"/>
  <c r="H41" i="6"/>
  <c r="G42" i="6"/>
  <c r="H42" i="6"/>
  <c r="D67" i="6"/>
  <c r="E67" i="6"/>
  <c r="F67" i="6"/>
  <c r="D68" i="6"/>
  <c r="E68" i="6"/>
  <c r="F68" i="6"/>
  <c r="D69" i="6"/>
  <c r="E69" i="6"/>
  <c r="F69" i="6"/>
  <c r="D70" i="6"/>
  <c r="E70" i="6"/>
  <c r="F70" i="6"/>
  <c r="D71" i="6"/>
  <c r="E71" i="6"/>
  <c r="F71" i="6"/>
  <c r="D72" i="6"/>
  <c r="E72" i="6"/>
  <c r="F72" i="6"/>
  <c r="D73" i="6"/>
  <c r="E73" i="6"/>
  <c r="F73" i="6"/>
  <c r="D74" i="6"/>
  <c r="E74" i="6"/>
  <c r="F74" i="6"/>
  <c r="D75" i="6"/>
  <c r="E75" i="6"/>
  <c r="F75" i="6"/>
  <c r="D76" i="6"/>
  <c r="E76" i="6"/>
  <c r="F76" i="6"/>
  <c r="D77" i="6"/>
  <c r="E77" i="6"/>
  <c r="F77" i="6"/>
  <c r="D78" i="6"/>
  <c r="E78" i="6"/>
  <c r="F78" i="6"/>
  <c r="D79" i="6"/>
  <c r="E79" i="6"/>
  <c r="F79" i="6"/>
  <c r="D80" i="6"/>
  <c r="E80" i="6"/>
  <c r="F80" i="6"/>
  <c r="F66" i="6"/>
  <c r="E66" i="6"/>
  <c r="D66" i="6"/>
  <c r="G72" i="6" l="1"/>
  <c r="H72" i="6"/>
  <c r="G73" i="6"/>
  <c r="H73" i="6"/>
  <c r="H66" i="6"/>
  <c r="G66" i="6"/>
  <c r="G67" i="6"/>
  <c r="H67" i="6"/>
  <c r="D95" i="18"/>
  <c r="E95" i="18"/>
  <c r="G95" i="18" s="1"/>
  <c r="F95" i="18"/>
  <c r="H95" i="18" s="1"/>
  <c r="D96" i="18"/>
  <c r="E96" i="18"/>
  <c r="G96" i="18" s="1"/>
  <c r="F96" i="18"/>
  <c r="H96" i="18" s="1"/>
  <c r="D97" i="18"/>
  <c r="G97" i="18" s="1"/>
  <c r="E97" i="18"/>
  <c r="F97" i="18"/>
  <c r="D98" i="18"/>
  <c r="G98" i="18" s="1"/>
  <c r="E98" i="18"/>
  <c r="F98" i="18"/>
  <c r="D99" i="18"/>
  <c r="E99" i="18"/>
  <c r="F99" i="18"/>
  <c r="H99" i="18" s="1"/>
  <c r="G99" i="18"/>
  <c r="D100" i="18"/>
  <c r="E100" i="18"/>
  <c r="G100" i="18" s="1"/>
  <c r="F100" i="18"/>
  <c r="H100" i="18" s="1"/>
  <c r="D101" i="18"/>
  <c r="G101" i="18" s="1"/>
  <c r="E101" i="18"/>
  <c r="F101" i="18"/>
  <c r="H101" i="18"/>
  <c r="D102" i="18"/>
  <c r="G102" i="18" s="1"/>
  <c r="E102" i="18"/>
  <c r="F102" i="18"/>
  <c r="D103" i="18"/>
  <c r="E103" i="18"/>
  <c r="F103" i="18"/>
  <c r="H103" i="18" s="1"/>
  <c r="G103" i="18"/>
  <c r="D104" i="18"/>
  <c r="E104" i="18"/>
  <c r="G104" i="18" s="1"/>
  <c r="F104" i="18"/>
  <c r="H104" i="18" s="1"/>
  <c r="D105" i="18"/>
  <c r="G105" i="18" s="1"/>
  <c r="E105" i="18"/>
  <c r="F105" i="18"/>
  <c r="I7" i="19"/>
  <c r="H81" i="6" l="1"/>
  <c r="G81" i="6"/>
  <c r="H102" i="18"/>
  <c r="H98" i="18"/>
  <c r="H105" i="18"/>
  <c r="H97" i="18"/>
  <c r="H4" i="6" l="1"/>
  <c r="H8" i="6"/>
  <c r="H9" i="6"/>
  <c r="H12" i="6"/>
  <c r="H13" i="6"/>
  <c r="G9" i="6"/>
  <c r="G13" i="6"/>
  <c r="H5" i="6"/>
  <c r="H6" i="6"/>
  <c r="H7" i="6"/>
  <c r="H10" i="6"/>
  <c r="H11" i="6"/>
  <c r="H14" i="6"/>
  <c r="G4" i="6"/>
  <c r="G5" i="6"/>
  <c r="G6" i="6"/>
  <c r="G7" i="6"/>
  <c r="G8" i="6"/>
  <c r="G10" i="6"/>
  <c r="G11" i="6"/>
  <c r="G12" i="6"/>
  <c r="G14" i="6"/>
  <c r="F7" i="4" l="1"/>
  <c r="F4" i="34"/>
  <c r="G4" i="34" s="1"/>
  <c r="L138" i="34"/>
  <c r="K138" i="34"/>
  <c r="L137" i="34"/>
  <c r="K137" i="34"/>
  <c r="L136" i="34"/>
  <c r="K136" i="34"/>
  <c r="L135" i="34"/>
  <c r="K135" i="34"/>
  <c r="L134" i="34"/>
  <c r="K134" i="34"/>
  <c r="L133" i="34"/>
  <c r="K133" i="34"/>
  <c r="L132" i="34"/>
  <c r="K132" i="34"/>
  <c r="L131" i="34"/>
  <c r="K131" i="34"/>
  <c r="L130" i="34"/>
  <c r="K130" i="34"/>
  <c r="L129" i="34"/>
  <c r="K129" i="34"/>
  <c r="L128" i="34"/>
  <c r="K128" i="34"/>
  <c r="L127" i="34"/>
  <c r="K127" i="34"/>
  <c r="L126" i="34"/>
  <c r="K126" i="34"/>
  <c r="L125" i="34"/>
  <c r="K125" i="34"/>
  <c r="L124" i="34"/>
  <c r="K124" i="34"/>
  <c r="L123" i="34"/>
  <c r="K123" i="34"/>
  <c r="L122" i="34"/>
  <c r="K122" i="34"/>
  <c r="L121" i="34"/>
  <c r="K121" i="34"/>
  <c r="L120" i="34"/>
  <c r="K120" i="34"/>
  <c r="L119" i="34"/>
  <c r="K119" i="34"/>
  <c r="L118" i="34"/>
  <c r="K118" i="34"/>
  <c r="L116" i="34"/>
  <c r="K116" i="34"/>
  <c r="L115" i="34"/>
  <c r="K115" i="34"/>
  <c r="L114" i="34"/>
  <c r="K114" i="34"/>
  <c r="L106" i="34"/>
  <c r="K106" i="34"/>
  <c r="L105" i="34"/>
  <c r="K105" i="34"/>
  <c r="L104" i="34"/>
  <c r="K104" i="34"/>
  <c r="L103" i="34"/>
  <c r="K103" i="34"/>
  <c r="L100" i="34"/>
  <c r="K100" i="34"/>
  <c r="L99" i="34"/>
  <c r="K99" i="34"/>
  <c r="L98" i="34"/>
  <c r="K98" i="34"/>
  <c r="L90" i="34"/>
  <c r="K90" i="34"/>
  <c r="L89" i="34"/>
  <c r="K89" i="34"/>
  <c r="L88" i="34"/>
  <c r="K88" i="34"/>
  <c r="G24" i="34"/>
  <c r="G116" i="34" l="1"/>
  <c r="G36" i="34"/>
  <c r="G52" i="34"/>
  <c r="G100" i="34"/>
  <c r="G60" i="18"/>
  <c r="H60" i="18"/>
  <c r="G61" i="18"/>
  <c r="H61" i="18"/>
  <c r="G62" i="18"/>
  <c r="H62" i="18"/>
  <c r="G63" i="18"/>
  <c r="H63" i="18"/>
  <c r="G64" i="18"/>
  <c r="H64" i="18"/>
  <c r="G65" i="18"/>
  <c r="H65" i="18"/>
  <c r="G66" i="18"/>
  <c r="H66" i="18"/>
  <c r="G67" i="18"/>
  <c r="H67" i="18"/>
  <c r="G68" i="18"/>
  <c r="H68" i="18"/>
  <c r="G69" i="18"/>
  <c r="H69" i="18"/>
  <c r="G70" i="18"/>
  <c r="H70" i="18"/>
  <c r="G74" i="18"/>
  <c r="H74" i="18"/>
  <c r="G75" i="18"/>
  <c r="H75" i="18"/>
  <c r="G76" i="18"/>
  <c r="H76" i="18"/>
  <c r="G77" i="18"/>
  <c r="H77" i="18"/>
  <c r="G81" i="18"/>
  <c r="H81" i="18"/>
  <c r="G82" i="18"/>
  <c r="H82" i="18"/>
  <c r="G83" i="18"/>
  <c r="H83" i="18"/>
  <c r="G84" i="18"/>
  <c r="H84" i="18"/>
  <c r="G46" i="18"/>
  <c r="H46" i="18"/>
  <c r="G47" i="18"/>
  <c r="H47" i="18"/>
  <c r="G48" i="18"/>
  <c r="H48" i="18"/>
  <c r="G49" i="18"/>
  <c r="H49" i="18"/>
  <c r="G50" i="18"/>
  <c r="H50" i="18"/>
  <c r="G51" i="18"/>
  <c r="H51" i="18"/>
  <c r="G52" i="18"/>
  <c r="H52" i="18"/>
  <c r="G53" i="18"/>
  <c r="H53" i="18"/>
  <c r="G54" i="18"/>
  <c r="H54" i="18"/>
  <c r="G55" i="18"/>
  <c r="H55" i="18"/>
  <c r="G56" i="18"/>
  <c r="H56" i="18"/>
  <c r="E18" i="18"/>
  <c r="G18" i="18" s="1"/>
  <c r="F18" i="18"/>
  <c r="H18" i="18" s="1"/>
  <c r="E20" i="18"/>
  <c r="G20" i="18" s="1"/>
  <c r="F20" i="18"/>
  <c r="H20" i="18" s="1"/>
  <c r="E21" i="18"/>
  <c r="G21" i="18" s="1"/>
  <c r="F21" i="18"/>
  <c r="H21" i="18" s="1"/>
  <c r="E22" i="18"/>
  <c r="G22" i="18" s="1"/>
  <c r="F22" i="18"/>
  <c r="H22" i="18"/>
  <c r="E23" i="18"/>
  <c r="G23" i="18" s="1"/>
  <c r="F23" i="18"/>
  <c r="H23" i="18"/>
  <c r="E24" i="18"/>
  <c r="G24" i="18" s="1"/>
  <c r="F24" i="18"/>
  <c r="H24" i="18"/>
  <c r="E25" i="18"/>
  <c r="G25" i="18" s="1"/>
  <c r="F25" i="18"/>
  <c r="H25" i="18" s="1"/>
  <c r="E26" i="18"/>
  <c r="G26" i="18" s="1"/>
  <c r="F26" i="18"/>
  <c r="H26" i="18"/>
  <c r="E27" i="18"/>
  <c r="G27" i="18" s="1"/>
  <c r="F27" i="18"/>
  <c r="H27" i="18"/>
  <c r="E28" i="18"/>
  <c r="G28" i="18" s="1"/>
  <c r="F28" i="18"/>
  <c r="H28" i="18"/>
  <c r="G5" i="18"/>
  <c r="H5" i="18"/>
  <c r="G6" i="18"/>
  <c r="H6" i="18"/>
  <c r="G7" i="18"/>
  <c r="H7" i="18"/>
  <c r="G8" i="18"/>
  <c r="H8" i="18"/>
  <c r="G9" i="18"/>
  <c r="H9" i="18"/>
  <c r="G10" i="18"/>
  <c r="H10" i="18"/>
  <c r="G11" i="18"/>
  <c r="H11" i="18"/>
  <c r="G12" i="18"/>
  <c r="H12" i="18"/>
  <c r="G13" i="18"/>
  <c r="H13" i="18"/>
  <c r="G14" i="18"/>
  <c r="H14" i="18"/>
  <c r="G20" i="34" l="1"/>
  <c r="F42" i="10" l="1"/>
  <c r="E36" i="10"/>
  <c r="F36" i="10" s="1"/>
  <c r="E37" i="10"/>
  <c r="F37" i="10" s="1"/>
  <c r="E38" i="10"/>
  <c r="F38" i="10" s="1"/>
  <c r="E39" i="10"/>
  <c r="F39" i="10" s="1"/>
  <c r="E40" i="10"/>
  <c r="F40" i="10" s="1"/>
  <c r="E41" i="10"/>
  <c r="F41" i="10" s="1"/>
  <c r="E42" i="10"/>
  <c r="E24" i="10"/>
  <c r="F24" i="10" s="1"/>
  <c r="E25" i="10"/>
  <c r="F25" i="10"/>
  <c r="E26" i="10"/>
  <c r="F26" i="10" s="1"/>
  <c r="E27" i="10"/>
  <c r="F27" i="10" s="1"/>
  <c r="E28" i="10"/>
  <c r="F28" i="10" s="1"/>
  <c r="E29" i="10"/>
  <c r="F29" i="10" s="1"/>
  <c r="E30" i="10"/>
  <c r="F30" i="10" s="1"/>
  <c r="E31" i="10"/>
  <c r="F31" i="10" s="1"/>
  <c r="E32" i="10"/>
  <c r="F32" i="10" s="1"/>
  <c r="E33" i="10"/>
  <c r="F33" i="10" s="1"/>
  <c r="E34" i="10"/>
  <c r="F34" i="10" s="1"/>
  <c r="E35" i="10"/>
  <c r="F35" i="10" s="1"/>
  <c r="E23" i="10"/>
  <c r="F23" i="10" s="1"/>
  <c r="F43" i="10" l="1"/>
  <c r="D25" i="19"/>
  <c r="C25" i="19"/>
  <c r="C24" i="19" s="1"/>
  <c r="E10" i="10" l="1"/>
  <c r="E11" i="10" s="1"/>
  <c r="C23" i="19"/>
  <c r="D26" i="19"/>
  <c r="E25" i="19" l="1"/>
  <c r="E90" i="13"/>
  <c r="F17" i="18" l="1"/>
  <c r="H17" i="18" s="1"/>
  <c r="G17" i="18"/>
  <c r="D31" i="19" l="1"/>
  <c r="E31" i="19"/>
  <c r="F31" i="19"/>
  <c r="G31" i="19"/>
  <c r="H31" i="19"/>
  <c r="I31" i="19"/>
  <c r="J31" i="19"/>
  <c r="K31" i="19"/>
  <c r="L31" i="19"/>
  <c r="L32" i="19"/>
  <c r="K32" i="19"/>
  <c r="J32" i="19"/>
  <c r="I32" i="19"/>
  <c r="H32" i="19"/>
  <c r="G32" i="19"/>
  <c r="F32" i="19"/>
  <c r="E32" i="19"/>
  <c r="D32" i="19"/>
  <c r="D40" i="19"/>
  <c r="E40" i="19"/>
  <c r="F40" i="19"/>
  <c r="G40" i="19"/>
  <c r="H40" i="19"/>
  <c r="I40" i="19"/>
  <c r="J40" i="19"/>
  <c r="K40" i="19"/>
  <c r="L40" i="19"/>
  <c r="L41" i="19"/>
  <c r="K41" i="19"/>
  <c r="J41" i="19"/>
  <c r="I41" i="19"/>
  <c r="H41" i="19"/>
  <c r="G41" i="19"/>
  <c r="F41" i="19"/>
  <c r="E41" i="19"/>
  <c r="D41" i="19"/>
  <c r="L9" i="19"/>
  <c r="L10" i="19"/>
  <c r="J9" i="19"/>
  <c r="J10" i="19"/>
  <c r="I10" i="19"/>
  <c r="I9" i="19"/>
  <c r="L8" i="19"/>
  <c r="J8" i="19"/>
  <c r="I8" i="19"/>
  <c r="E26" i="19"/>
  <c r="H136" i="18" l="1"/>
  <c r="G136" i="18"/>
  <c r="H108" i="18"/>
  <c r="H120" i="18" s="1"/>
  <c r="G108" i="18"/>
  <c r="G94" i="18"/>
  <c r="F94" i="18"/>
  <c r="E94" i="18"/>
  <c r="D94" i="18"/>
  <c r="H87" i="18"/>
  <c r="G87" i="18"/>
  <c r="H80" i="18"/>
  <c r="H85" i="18" s="1"/>
  <c r="G80" i="18"/>
  <c r="G85" i="18" s="1"/>
  <c r="H73" i="18"/>
  <c r="H78" i="18" s="1"/>
  <c r="G73" i="18"/>
  <c r="G78" i="18" s="1"/>
  <c r="H59" i="18"/>
  <c r="G59" i="18"/>
  <c r="H45" i="18"/>
  <c r="G45" i="18"/>
  <c r="G32" i="18"/>
  <c r="H32" i="18"/>
  <c r="G41" i="18"/>
  <c r="H41" i="18"/>
  <c r="G42" i="18"/>
  <c r="H42" i="18"/>
  <c r="H31" i="18"/>
  <c r="G31" i="18"/>
  <c r="G4" i="18"/>
  <c r="H4" i="18"/>
  <c r="H3" i="18"/>
  <c r="G3" i="18"/>
  <c r="H123" i="6"/>
  <c r="G123" i="6"/>
  <c r="H52" i="6"/>
  <c r="G52" i="6"/>
  <c r="H45" i="6"/>
  <c r="G45" i="6"/>
  <c r="H31" i="6"/>
  <c r="G31" i="6"/>
  <c r="H17" i="6"/>
  <c r="G17" i="6"/>
  <c r="H3" i="6"/>
  <c r="H15" i="6" s="1"/>
  <c r="G3" i="6"/>
  <c r="G15" i="6" s="1"/>
  <c r="H94" i="18" l="1"/>
  <c r="G112" i="6"/>
  <c r="A7" i="15"/>
  <c r="A8" i="15"/>
  <c r="A9" i="15"/>
  <c r="A10" i="15"/>
  <c r="A11" i="15"/>
  <c r="A12" i="15"/>
  <c r="A13" i="15"/>
  <c r="A14" i="15"/>
  <c r="A15" i="15"/>
  <c r="A16" i="15"/>
  <c r="A17" i="15"/>
  <c r="A18" i="15"/>
  <c r="A19" i="15"/>
  <c r="A20" i="15"/>
  <c r="A21" i="15"/>
  <c r="A22" i="15"/>
  <c r="A23" i="15"/>
  <c r="A24" i="15"/>
  <c r="A25" i="15"/>
  <c r="A26" i="15"/>
  <c r="A27" i="15"/>
  <c r="A6" i="15"/>
  <c r="D6" i="25" l="1"/>
  <c r="D5" i="25"/>
  <c r="F19" i="18"/>
  <c r="H19" i="18" s="1"/>
  <c r="E19" i="18"/>
  <c r="G19" i="18" s="1"/>
  <c r="F97" i="6"/>
  <c r="H97" i="6" s="1"/>
  <c r="E97" i="6"/>
  <c r="G97" i="6" s="1"/>
  <c r="F122" i="18"/>
  <c r="H122" i="18" s="1"/>
  <c r="H134" i="18" s="1"/>
  <c r="J26" i="4" s="1"/>
  <c r="E122" i="18"/>
  <c r="G122" i="18" s="1"/>
  <c r="G134" i="18" s="1"/>
  <c r="I26" i="4" s="1"/>
  <c r="D42" i="19"/>
  <c r="C42" i="19"/>
  <c r="C40" i="19" s="1"/>
  <c r="D33" i="19"/>
  <c r="C33" i="19"/>
  <c r="C31" i="19" s="1"/>
  <c r="J13" i="4"/>
  <c r="I13" i="4"/>
  <c r="F13" i="4"/>
  <c r="B13" i="4"/>
  <c r="J12" i="4"/>
  <c r="H12" i="4"/>
  <c r="F12" i="4"/>
  <c r="B12" i="4"/>
  <c r="J11" i="4"/>
  <c r="H11" i="4"/>
  <c r="F11" i="4"/>
  <c r="B11" i="4"/>
  <c r="B10" i="4"/>
  <c r="B9" i="4"/>
  <c r="F8" i="4"/>
  <c r="B8" i="4"/>
  <c r="B3" i="4"/>
  <c r="H150" i="18"/>
  <c r="J27" i="4" s="1"/>
  <c r="G150" i="18"/>
  <c r="I27" i="4" s="1"/>
  <c r="H92" i="18"/>
  <c r="G92" i="18"/>
  <c r="I23" i="4" s="1"/>
  <c r="J23" i="4"/>
  <c r="I22" i="4"/>
  <c r="J21" i="4"/>
  <c r="I21" i="4"/>
  <c r="J30" i="4" l="1"/>
  <c r="I30" i="4"/>
  <c r="G68" i="34"/>
  <c r="G84" i="34"/>
  <c r="J22" i="4"/>
  <c r="G57" i="18"/>
  <c r="I19" i="4" s="1"/>
  <c r="G71" i="18"/>
  <c r="I20" i="4" s="1"/>
  <c r="H71" i="18"/>
  <c r="J20" i="4" s="1"/>
  <c r="H57" i="18"/>
  <c r="J19" i="4" s="1"/>
  <c r="H43" i="18"/>
  <c r="G43" i="18"/>
  <c r="H15" i="18"/>
  <c r="J16" i="4" s="1"/>
  <c r="G29" i="18"/>
  <c r="I17" i="4" s="1"/>
  <c r="G50" i="6"/>
  <c r="C19" i="4" s="1"/>
  <c r="G64" i="6"/>
  <c r="C21" i="4" s="1"/>
  <c r="H57" i="6"/>
  <c r="D20" i="4" s="1"/>
  <c r="G29" i="6"/>
  <c r="C17" i="4" s="1"/>
  <c r="G43" i="6"/>
  <c r="H43" i="6"/>
  <c r="H135" i="6"/>
  <c r="D26" i="4" s="1"/>
  <c r="G57" i="6"/>
  <c r="C20" i="4" s="1"/>
  <c r="H50" i="6"/>
  <c r="D19" i="4" s="1"/>
  <c r="H64" i="6"/>
  <c r="D21" i="4" s="1"/>
  <c r="G109" i="6"/>
  <c r="C24" i="4" s="1"/>
  <c r="G135" i="6"/>
  <c r="C26" i="4" s="1"/>
  <c r="H29" i="6"/>
  <c r="D17" i="4" s="1"/>
  <c r="H109" i="6"/>
  <c r="D24" i="4" s="1"/>
  <c r="C32" i="19"/>
  <c r="C41" i="19"/>
  <c r="H29" i="18"/>
  <c r="G120" i="18"/>
  <c r="I25" i="4" s="1"/>
  <c r="J25" i="4"/>
  <c r="G15" i="18"/>
  <c r="I16" i="4" s="1"/>
  <c r="G95" i="6"/>
  <c r="C23" i="4" s="1"/>
  <c r="H95" i="6"/>
  <c r="D23" i="4" s="1"/>
  <c r="G121" i="6"/>
  <c r="C25" i="4" s="1"/>
  <c r="G118" i="34" l="1"/>
  <c r="I42" i="19" s="1"/>
  <c r="D18" i="4"/>
  <c r="H137" i="6"/>
  <c r="C18" i="4"/>
  <c r="C16" i="4" s="1"/>
  <c r="G137" i="6"/>
  <c r="D16" i="4"/>
  <c r="I18" i="4"/>
  <c r="J18" i="4"/>
  <c r="D43" i="19"/>
  <c r="D34" i="19"/>
  <c r="H106" i="18"/>
  <c r="G106" i="18"/>
  <c r="J17" i="4"/>
  <c r="D22" i="4"/>
  <c r="C22" i="4"/>
  <c r="E33" i="19"/>
  <c r="I24" i="4" l="1"/>
  <c r="G152" i="18"/>
  <c r="I29" i="4" s="1"/>
  <c r="J24" i="4"/>
  <c r="H152" i="18"/>
  <c r="J29" i="4" s="1"/>
  <c r="E34" i="19"/>
  <c r="C29" i="4"/>
  <c r="C30" i="4" s="1"/>
  <c r="D29" i="4"/>
  <c r="F9" i="4"/>
  <c r="E42" i="19"/>
  <c r="E43" i="19" s="1"/>
  <c r="F33" i="19" l="1"/>
  <c r="C32" i="4"/>
  <c r="J42" i="19"/>
  <c r="D30" i="4"/>
  <c r="D32" i="4" s="1"/>
  <c r="L33" i="19" s="1"/>
  <c r="K33" i="19"/>
  <c r="K42" i="19"/>
  <c r="J43" i="19"/>
  <c r="G33" i="19"/>
  <c r="C31" i="4"/>
  <c r="G42" i="19"/>
  <c r="F42" i="19"/>
  <c r="D31" i="4"/>
  <c r="I25" i="19"/>
  <c r="I26" i="19" s="1"/>
  <c r="F25" i="19" l="1"/>
  <c r="F26" i="19" s="1"/>
  <c r="G25" i="19"/>
  <c r="G26" i="19" s="1"/>
  <c r="K34" i="19"/>
  <c r="K25" i="19"/>
  <c r="K26" i="19" s="1"/>
  <c r="K43" i="19"/>
  <c r="L42" i="19"/>
  <c r="G43" i="19"/>
  <c r="I43" i="19"/>
  <c r="F43" i="19"/>
  <c r="G34" i="19"/>
  <c r="H33" i="19"/>
  <c r="F34" i="19"/>
  <c r="H42" i="19"/>
  <c r="J33" i="19"/>
  <c r="J25" i="19" s="1"/>
  <c r="J26" i="19" s="1"/>
  <c r="H25" i="19" l="1"/>
  <c r="H26" i="19" s="1"/>
  <c r="L43" i="19"/>
  <c r="L25" i="19"/>
  <c r="L26" i="19" s="1"/>
  <c r="H43" i="19"/>
  <c r="H34" i="19"/>
  <c r="J34" i="19"/>
  <c r="L34" i="19" l="1"/>
  <c r="F10" i="4"/>
</calcChain>
</file>

<file path=xl/sharedStrings.xml><?xml version="1.0" encoding="utf-8"?>
<sst xmlns="http://schemas.openxmlformats.org/spreadsheetml/2006/main" count="1742" uniqueCount="883">
  <si>
    <t>ha</t>
  </si>
  <si>
    <t>kg N</t>
  </si>
  <si>
    <t>Zufuhr</t>
  </si>
  <si>
    <t>dt</t>
  </si>
  <si>
    <t>Futtermittel</t>
  </si>
  <si>
    <t>TM %</t>
  </si>
  <si>
    <t>kg N/t/TM</t>
  </si>
  <si>
    <t>Legume N-Bindung</t>
  </si>
  <si>
    <t>Jährliche betriebliche Stoffstrombilanz</t>
  </si>
  <si>
    <t>1.</t>
  </si>
  <si>
    <t>Eindeutige Bezeichnug des Betriebes:</t>
  </si>
  <si>
    <t>2.</t>
  </si>
  <si>
    <t>3.</t>
  </si>
  <si>
    <t>Anzahl der im Bertieb gehaltenen Großvieheinheiten in GV:</t>
  </si>
  <si>
    <t>4.</t>
  </si>
  <si>
    <t xml:space="preserve">5. </t>
  </si>
  <si>
    <t xml:space="preserve">6. </t>
  </si>
  <si>
    <t xml:space="preserve">7. </t>
  </si>
  <si>
    <t>Datum der Erstellung:</t>
  </si>
  <si>
    <t>Handelsdünger</t>
  </si>
  <si>
    <t>N</t>
  </si>
  <si>
    <t xml:space="preserve"> </t>
  </si>
  <si>
    <t>AH-Lösung         kg/dt</t>
  </si>
  <si>
    <t>Alzon 46</t>
  </si>
  <si>
    <t>Ammoniak-Gas   kg/m3</t>
  </si>
  <si>
    <t>Kalkstickstoff-gek.</t>
  </si>
  <si>
    <t>Kalkstickstoff-gem.</t>
  </si>
  <si>
    <t>Harnstoff</t>
  </si>
  <si>
    <t>Kalkammonsalpeter 27</t>
  </si>
  <si>
    <t>Kalkammonsalpeter 26</t>
  </si>
  <si>
    <t>Ammonsulfat</t>
  </si>
  <si>
    <t>Schw. Ammoniak</t>
  </si>
  <si>
    <t>Stickstoffmagnesia</t>
  </si>
  <si>
    <t>Kalksalpeter</t>
  </si>
  <si>
    <t>NP 10+34</t>
  </si>
  <si>
    <t>NP 11+52</t>
  </si>
  <si>
    <t>NP 18+46 (Diammon.)</t>
  </si>
  <si>
    <t>NP 20+20</t>
  </si>
  <si>
    <t>NP 26+14</t>
  </si>
  <si>
    <t>NPK 6+10+18+2</t>
  </si>
  <si>
    <t>NPK 6+12+18</t>
  </si>
  <si>
    <t>NPK 10+8+18</t>
  </si>
  <si>
    <t>NPK 10+15+20</t>
  </si>
  <si>
    <t>NPK 10+15+20+2</t>
  </si>
  <si>
    <t>NPK 12+12+17+2</t>
  </si>
  <si>
    <t>NPK 12+12+17+2 cl-arm</t>
  </si>
  <si>
    <t>NPK 13+13+21</t>
  </si>
  <si>
    <t>NPK 13+13+21+ Bor</t>
  </si>
  <si>
    <t>NPK 15+15+15</t>
  </si>
  <si>
    <t>NPK 15+10+20</t>
  </si>
  <si>
    <t>NPK 15+9+15+4</t>
  </si>
  <si>
    <t>NPK 15+9+15+2</t>
  </si>
  <si>
    <t>NPK 15+5+16+4 cl-arm</t>
  </si>
  <si>
    <t>NPK 15+5+20+2 cl-arm</t>
  </si>
  <si>
    <t>NPK 24+8+8</t>
  </si>
  <si>
    <t>Thomaskali 8+15+5</t>
  </si>
  <si>
    <t>Thomaskali 10+15+2</t>
  </si>
  <si>
    <t>Thomaskali 10+20-3</t>
  </si>
  <si>
    <t>Thomaskali 11+11+4</t>
  </si>
  <si>
    <t>Thomaskali 12+18+3</t>
  </si>
  <si>
    <t>SupRheKaPhos 14+24</t>
  </si>
  <si>
    <t>SupRheKaPhos 16+20</t>
  </si>
  <si>
    <t>SupRheKaPhos 18+24</t>
  </si>
  <si>
    <t>SupRheKaPhos 9+25</t>
  </si>
  <si>
    <t>SupRheKaPhos 14+14+4</t>
  </si>
  <si>
    <t>SupRheKaPhos 9+21+4</t>
  </si>
  <si>
    <t>SupRheKaPhos 14+8+8</t>
  </si>
  <si>
    <t>Carolan PK 13+13+5</t>
  </si>
  <si>
    <t>Carolan PK 14+24</t>
  </si>
  <si>
    <t>Carolon PK 18+18</t>
  </si>
  <si>
    <t>Carolan PK 21+11</t>
  </si>
  <si>
    <t>Hyperp-Kali 15+25</t>
  </si>
  <si>
    <t>Hyperp-Kali 19+19</t>
  </si>
  <si>
    <t>Hyperp-Kali 22+12</t>
  </si>
  <si>
    <t>Hyperp-Kali 12+24+4</t>
  </si>
  <si>
    <t>Hyperp-Kali 14+18+5</t>
  </si>
  <si>
    <t>Hyperp-Kali 14+14+6</t>
  </si>
  <si>
    <t>Hyperp-Kali 18+10-5</t>
  </si>
  <si>
    <t>Phosphatkali 9+25</t>
  </si>
  <si>
    <t>Phosphatkali 12+24</t>
  </si>
  <si>
    <t>Phosphatkali 15+20</t>
  </si>
  <si>
    <t>Phosphatkali 16+16</t>
  </si>
  <si>
    <t>Phosphatkali 18+10</t>
  </si>
  <si>
    <t>Phosphatkali 20+30</t>
  </si>
  <si>
    <t>Thomasmehl 12</t>
  </si>
  <si>
    <t>Thomasmehl 15</t>
  </si>
  <si>
    <t>Thomasmehl 18</t>
  </si>
  <si>
    <t>Superphosphat 18</t>
  </si>
  <si>
    <t>Novaphos 17+7</t>
  </si>
  <si>
    <t>Novaphos 23</t>
  </si>
  <si>
    <t>Triplephos 46</t>
  </si>
  <si>
    <t>Hyperphosph, 30</t>
  </si>
  <si>
    <t>Hyperphosph, 26</t>
  </si>
  <si>
    <t>Hyperphosph, 21+7</t>
  </si>
  <si>
    <t>Carolonphos, 20+7</t>
  </si>
  <si>
    <t>Carolonphos, 26</t>
  </si>
  <si>
    <t>Dolophos 15+7</t>
  </si>
  <si>
    <t>60er Kali</t>
  </si>
  <si>
    <t>Kornkali 40+6</t>
  </si>
  <si>
    <t>Kaliumsulfat 50</t>
  </si>
  <si>
    <t>Kalimagnesia 30+10</t>
  </si>
  <si>
    <t>Magnesia-Kainit 11+5</t>
  </si>
  <si>
    <t>Knochenmehl, entfettet</t>
  </si>
  <si>
    <t>Knochenmehl, entleimt</t>
  </si>
  <si>
    <t>Blutmehl</t>
  </si>
  <si>
    <t>Hornmehl</t>
  </si>
  <si>
    <r>
      <t>P</t>
    </r>
    <r>
      <rPr>
        <b/>
        <vertAlign val="subscript"/>
        <sz val="12"/>
        <rFont val="Arial"/>
        <family val="2"/>
      </rPr>
      <t>2</t>
    </r>
    <r>
      <rPr>
        <b/>
        <sz val="12"/>
        <rFont val="Arial"/>
        <family val="2"/>
      </rPr>
      <t>O</t>
    </r>
    <r>
      <rPr>
        <b/>
        <vertAlign val="subscript"/>
        <sz val="12"/>
        <rFont val="Arial"/>
        <family val="2"/>
      </rPr>
      <t>5</t>
    </r>
  </si>
  <si>
    <t>Pflanzenarten</t>
  </si>
  <si>
    <t>kg/dt</t>
  </si>
  <si>
    <t>Weizen 12% RP Korn</t>
  </si>
  <si>
    <t>Weizen 12% RP Korn + Stroh</t>
  </si>
  <si>
    <t>Weizen 12% RPStroh</t>
  </si>
  <si>
    <t>Weizen 14% RP Korn</t>
  </si>
  <si>
    <t>Weizen 14% RP Korn + Stroh</t>
  </si>
  <si>
    <t>Weizen 14% RP Stroh</t>
  </si>
  <si>
    <t>Weizen 16% RP Korn</t>
  </si>
  <si>
    <t>Weizen 16% RP Korn + Stroh</t>
  </si>
  <si>
    <t xml:space="preserve">Durum Korn </t>
  </si>
  <si>
    <t>Durum Korn + Stroh</t>
  </si>
  <si>
    <t>Winterroggen 11% RP Korn</t>
  </si>
  <si>
    <t>Winterroggen 11% RP Korn + Stroh</t>
  </si>
  <si>
    <t>Winterroggen 11% RP Stroh</t>
  </si>
  <si>
    <t xml:space="preserve">Winterroggen 12% RP Korn </t>
  </si>
  <si>
    <t>Winterroggen 12% RP Korn + Stroh</t>
  </si>
  <si>
    <t>Winterroggen 12% RP Stroh</t>
  </si>
  <si>
    <t>Triticale 12% RP Korn</t>
  </si>
  <si>
    <t>Triticale 12% RP Korn + Stroh</t>
  </si>
  <si>
    <t>Triticale 12% RP Stroh</t>
  </si>
  <si>
    <t>Triticale 13% RP Korn</t>
  </si>
  <si>
    <t>Triticale 13% RP Korn + Stroh</t>
  </si>
  <si>
    <t>Triticale 13% RP Stroh</t>
  </si>
  <si>
    <t>Wintergerste 12% RP Korn</t>
  </si>
  <si>
    <t>Wintergerste 12% RP Korn + Stroh</t>
  </si>
  <si>
    <t>Wintergerste 12% RP Stroh</t>
  </si>
  <si>
    <t>Wintergerste 13% RP Korn</t>
  </si>
  <si>
    <t>Wintergerste 13% RP Korn + Stroh</t>
  </si>
  <si>
    <t>Wintergerste 13% RP Stroh</t>
  </si>
  <si>
    <t>S.Futtergerste 12% RP Korn</t>
  </si>
  <si>
    <t>S.Futtergerste 12% RP Korn + Stroh</t>
  </si>
  <si>
    <t>S.Futtergerste 12% RP Stroh</t>
  </si>
  <si>
    <t>S.Futtergerste 13% RP Korn</t>
  </si>
  <si>
    <t>S.Futtergerste 13% RP Korn + Stroh</t>
  </si>
  <si>
    <t>S.Futtergerste 13% RP Stroh</t>
  </si>
  <si>
    <t>Braugerste 10% RP Korn</t>
  </si>
  <si>
    <t>Braugerste 10% RP Korn + Stroh</t>
  </si>
  <si>
    <t>Braugerste 10% RP Stroh</t>
  </si>
  <si>
    <t xml:space="preserve">Braugerste 11% RP Korn </t>
  </si>
  <si>
    <t>Braugerste 11% RP Korn + Stroh</t>
  </si>
  <si>
    <t>Braugerste 11% RP Stroh</t>
  </si>
  <si>
    <t>Hafer 11% RP Korn</t>
  </si>
  <si>
    <t>Hafer 11% RP Korn + Stroh</t>
  </si>
  <si>
    <t>Hafer 11% RP Stroh</t>
  </si>
  <si>
    <t xml:space="preserve">Hafer 12% RP Korn </t>
  </si>
  <si>
    <t>Hafer 12% RP Korn + Stroh</t>
  </si>
  <si>
    <t>Hafer 12% RP Stroh</t>
  </si>
  <si>
    <t>Dinkel (m.Spelz) Korn</t>
  </si>
  <si>
    <t>Dinkel (m.Spelz) Korn + Stroh</t>
  </si>
  <si>
    <t>Dinkel Stroh</t>
  </si>
  <si>
    <t>Körnermais 10% RP Korn</t>
  </si>
  <si>
    <t>Körnermais 10% RP Korn + Stroh</t>
  </si>
  <si>
    <t>Körnermais 10% RP Stroh</t>
  </si>
  <si>
    <t>Körnermais 11% RP Korn</t>
  </si>
  <si>
    <t>Körnermais 11% RP Korn + Stroh</t>
  </si>
  <si>
    <t>Körnermais 11% RP Stroh</t>
  </si>
  <si>
    <t>Ackerbohnen Korn</t>
  </si>
  <si>
    <t>Ackerbohnen Korn + Stroh</t>
  </si>
  <si>
    <t>Ackerbohnen Stroh</t>
  </si>
  <si>
    <t>Körnererbsen Korn</t>
  </si>
  <si>
    <t>Körnererbsen Korn + Stroh</t>
  </si>
  <si>
    <t>Körnererbsen Stroh</t>
  </si>
  <si>
    <t>Sojabohnen Korn</t>
  </si>
  <si>
    <t>Sojabohnen Korn+Stroh</t>
  </si>
  <si>
    <t>Sojabohnen Stroh</t>
  </si>
  <si>
    <t>Bl. Lupinen Korn</t>
  </si>
  <si>
    <t>Bl. Lupinen Korn+Stroh</t>
  </si>
  <si>
    <t>Bl. Lupinen Stroh</t>
  </si>
  <si>
    <t>Raps 23% RP Korn</t>
  </si>
  <si>
    <t>Raps 23% RP Korn + Stroh</t>
  </si>
  <si>
    <t>Raps 23% RP Stroh</t>
  </si>
  <si>
    <t>Sonnenblumen 20% RP Korn</t>
  </si>
  <si>
    <t>Sonnenblumen 20% RP Korn + Stroh</t>
  </si>
  <si>
    <t>Sonnenblumen 20% RP Stroh</t>
  </si>
  <si>
    <t>Senf Korn</t>
  </si>
  <si>
    <t>Senf Korn + Stroh</t>
  </si>
  <si>
    <t>Senf Stroh</t>
  </si>
  <si>
    <t>Öllein Korn</t>
  </si>
  <si>
    <t>Öllein Korn + Stroh</t>
  </si>
  <si>
    <t>Öllein Stroh</t>
  </si>
  <si>
    <t>Kartoffeln Knollen</t>
  </si>
  <si>
    <t>Kartoffeln Knollen + Blatt</t>
  </si>
  <si>
    <t>Kartoffeln Blatt</t>
  </si>
  <si>
    <t>Zuckerrüben Rüben</t>
  </si>
  <si>
    <t>Zuckerrüben Rüben + Blatt</t>
  </si>
  <si>
    <t>Zuckerrüben Blatt</t>
  </si>
  <si>
    <t>Gehaltsrüben Rüben</t>
  </si>
  <si>
    <t>Gehaltsrüben Rüben + Blatt</t>
  </si>
  <si>
    <t>Gehaltsrüben Blatt</t>
  </si>
  <si>
    <t>Massenrüben Rüben</t>
  </si>
  <si>
    <t>Massenrüben Rüben + Blatt</t>
  </si>
  <si>
    <t>Massenrüben Blatt</t>
  </si>
  <si>
    <t>Topinambur Knollen</t>
  </si>
  <si>
    <t>Topinambur Knollen + Blatt</t>
  </si>
  <si>
    <t>Topinambur Blatt</t>
  </si>
  <si>
    <t>Grassamen Korn</t>
  </si>
  <si>
    <t>Grassamen Korn + Stroh</t>
  </si>
  <si>
    <t>Grassamen Stroh</t>
  </si>
  <si>
    <t>Klee-/Luzernesamen Korn</t>
  </si>
  <si>
    <t>Klee-/Luzernesamen Korn + Stroh</t>
  </si>
  <si>
    <t>Klee-/Luzernesamen Stroh</t>
  </si>
  <si>
    <t>Silomais (28% TM) Ganzpflanze</t>
  </si>
  <si>
    <t>Silomais (32% TM) Ganzpflanze</t>
  </si>
  <si>
    <t>Corn-Cob-Mix Kolben + teilw. Lieschbl.</t>
  </si>
  <si>
    <t>Lieschkolben Kolben + Lieschbl.</t>
  </si>
  <si>
    <t>Weizen (Milch- bis Teigreife) Ganzpflanze</t>
  </si>
  <si>
    <t>Triticale (Mich- bis Teigreife) Ganzpflanze</t>
  </si>
  <si>
    <t>Hafer (Milchreife) Ganzpflanze</t>
  </si>
  <si>
    <t>Getreide allg. Ganzpflanze</t>
  </si>
  <si>
    <t>Sonnenblume (Zitronenreife) Ganzpflanze</t>
  </si>
  <si>
    <t>Sonnenblume/Mais Ganzpflanze</t>
  </si>
  <si>
    <t>Sudangras (Teigreife) Ganzpflanze</t>
  </si>
  <si>
    <t>Zuckerhirse (Milch- bis Teigreife) Ganzpflanze</t>
  </si>
  <si>
    <t>Rotklee  Ganzpflanze</t>
  </si>
  <si>
    <t>Luzerne  Ganzpflanze</t>
  </si>
  <si>
    <t>Weidelgras Ganzpflanze</t>
  </si>
  <si>
    <t>Kleegras (50:50) Ganzpflanze</t>
  </si>
  <si>
    <t>Luzernegras (50:50) Ganzpflanze</t>
  </si>
  <si>
    <t>Kleegras (70:30) Ganzpflanze</t>
  </si>
  <si>
    <t>Luzernegras (70:30) Ganzpflanze</t>
  </si>
  <si>
    <t>Futterzwischenfrüchte Ganzpflanze</t>
  </si>
  <si>
    <t>Flachs (Faserlein) Ganzpflanze</t>
  </si>
  <si>
    <t>Hanf (100-150 dt TM) Ganzpflanze</t>
  </si>
  <si>
    <t>Micanthus Ganzpflanze</t>
  </si>
  <si>
    <t xml:space="preserve">Leguminosenzwischenfrüchte </t>
  </si>
  <si>
    <t>Grünl. 1 Nutzung    40  dt TM</t>
  </si>
  <si>
    <t>Grünl. 2 Nutzungen  55  dt TM</t>
  </si>
  <si>
    <t xml:space="preserve">Grünl. 3 Nutzungen  75  dt TM </t>
  </si>
  <si>
    <t xml:space="preserve">Grünl. 4 Nutzungen  90  dt TM </t>
  </si>
  <si>
    <t>Grünl. 5 Nutzungen 110 dt TM</t>
  </si>
  <si>
    <t>Grünl. 2 Nut. günst    60  dt TM</t>
  </si>
  <si>
    <t>Grünl. 3 N. ung.     65  dt TM</t>
  </si>
  <si>
    <t>Grünl. 3 Nutzungen ung. 70  dt TM</t>
  </si>
  <si>
    <t xml:space="preserve">Grünl. 4 N. ung.     80  dt TM  </t>
  </si>
  <si>
    <t>kg pro Stallplatz oder
Tier und Jahr</t>
  </si>
  <si>
    <t>Grüngutkompost</t>
  </si>
  <si>
    <t>Bioabfallkompost</t>
  </si>
  <si>
    <t>Kultur</t>
  </si>
  <si>
    <t>Sojabohnen</t>
  </si>
  <si>
    <t>Altbrot</t>
  </si>
  <si>
    <t>Apfeltrester</t>
  </si>
  <si>
    <t>Bierhefe, flüssig</t>
  </si>
  <si>
    <t>Kuhmilch 3,2 % RP</t>
  </si>
  <si>
    <t>Schweine (Schlachtgewicht)</t>
  </si>
  <si>
    <t>kg N/dt</t>
  </si>
  <si>
    <t>kg P2O5/dt</t>
  </si>
  <si>
    <t>kg N/ha</t>
  </si>
  <si>
    <t>t FM</t>
  </si>
  <si>
    <t>keine</t>
  </si>
  <si>
    <t>Stickstoffdeposition im Betrieb über den Luftpfad in kg N/ha</t>
  </si>
  <si>
    <t>Bezugsjahr</t>
  </si>
  <si>
    <t>GV</t>
  </si>
  <si>
    <t>Abgabe</t>
  </si>
  <si>
    <t>Differenz</t>
  </si>
  <si>
    <t>LF 
(ha)</t>
  </si>
  <si>
    <t>1. Vorjahr</t>
  </si>
  <si>
    <t>2. Vorjahr</t>
  </si>
  <si>
    <t>Düngejahr</t>
  </si>
  <si>
    <t>Ponys und Kleinpferde</t>
  </si>
  <si>
    <t>Andere Pferde unter 3 Jahren</t>
  </si>
  <si>
    <t>Andere Pferede 3 Jahre alt und älter</t>
  </si>
  <si>
    <t>Kälber und Jungrinder unter 1 Jahr</t>
  </si>
  <si>
    <t>Jungrinder 1 bis unter 2 Jahren alt</t>
  </si>
  <si>
    <t>Färsen, Milchkühe, Mutterkühe, Masttiere</t>
  </si>
  <si>
    <t>Schafe unter 1 Jahr einschl. Lämmer</t>
  </si>
  <si>
    <t>Schafe 1 Jahr und älter</t>
  </si>
  <si>
    <t>Ferkel</t>
  </si>
  <si>
    <t>Schweine unter 50 kg Lebendgewicht (LG)</t>
  </si>
  <si>
    <t>Mastschweine über 50 kg LG</t>
  </si>
  <si>
    <t>Zuchtschweine, Eber über 50 kg LG</t>
  </si>
  <si>
    <t>Legehennen 1/2 Jahr und älter</t>
  </si>
  <si>
    <t xml:space="preserve">Küken und Legehnenn unter 1/2 Jahr </t>
  </si>
  <si>
    <t>Schlacht- und Masthänchen und -hühner</t>
  </si>
  <si>
    <t>Gänse insgesamt</t>
  </si>
  <si>
    <t>Truthühner insgesamt</t>
  </si>
  <si>
    <t>Tier</t>
  </si>
  <si>
    <t>N kg/ha</t>
  </si>
  <si>
    <t>Landwirtschaftliche genutzte Fläche des Betriebes in Hektar:</t>
  </si>
  <si>
    <t>Wert in kg N je Betrieb</t>
  </si>
  <si>
    <t>5.</t>
  </si>
  <si>
    <t>Stickstoffverluste bei der Aufbringung von betriebseigenen organischen Düngemitteln</t>
  </si>
  <si>
    <t>6.</t>
  </si>
  <si>
    <t>Stickstoffverluste bei der Aufbringung von aufgenommenen organischen Düngemitteln</t>
  </si>
  <si>
    <t>7.</t>
  </si>
  <si>
    <t>Stickstoffverluste bei der Lagerung von Grobfutter</t>
  </si>
  <si>
    <t>8.</t>
  </si>
  <si>
    <t>Stickstoffverluste bei der Weidehaltung</t>
  </si>
  <si>
    <t>9.</t>
  </si>
  <si>
    <t>Düngemittel insgesamt</t>
  </si>
  <si>
    <t>davon Wirtschaftsdünger tierischer Herkunft</t>
  </si>
  <si>
    <t>Bodenhilfsstoffe</t>
  </si>
  <si>
    <t>Kultursubstrate</t>
  </si>
  <si>
    <t>Pflanzenhilfsmittel</t>
  </si>
  <si>
    <t>Saatgut einschlißlich Pflanzgut und Vermehrungsmatterial</t>
  </si>
  <si>
    <t>Landwirtschaftliche Nutztiere</t>
  </si>
  <si>
    <t>Stickstoffzufuhr durch Leguminosen</t>
  </si>
  <si>
    <t>Sonstige Stoffe</t>
  </si>
  <si>
    <t>Pflanzliche Erzeugnisse</t>
  </si>
  <si>
    <t>Tierische Erzeugnisse</t>
  </si>
  <si>
    <t>Düngemittel insgesammt</t>
  </si>
  <si>
    <t>davon sonstige Düngemittel</t>
  </si>
  <si>
    <t>Saatgut einschließlich Pflanzgut und Vermehrungsmaterial</t>
  </si>
  <si>
    <t>Rinder</t>
  </si>
  <si>
    <t>Schweine</t>
  </si>
  <si>
    <t>Geflügel</t>
  </si>
  <si>
    <t>Gülle, Gärrückstände</t>
  </si>
  <si>
    <t>Festmist, Jauche</t>
  </si>
  <si>
    <t>sonstige organische Düngemittel</t>
  </si>
  <si>
    <t>Zulässiger 
Bilanzwert (ha)</t>
  </si>
  <si>
    <t>Zulässiger 
Bilanzwert (Jahr)</t>
  </si>
  <si>
    <t>Einzelfuttermittel</t>
  </si>
  <si>
    <t>Biertreber, siliert</t>
  </si>
  <si>
    <r>
      <t>CCM</t>
    </r>
    <r>
      <rPr>
        <vertAlign val="superscript"/>
        <sz val="11"/>
        <color theme="1"/>
        <rFont val="Calibri"/>
        <family val="2"/>
        <scheme val="minor"/>
      </rPr>
      <t>2</t>
    </r>
  </si>
  <si>
    <t>Fischmehl</t>
  </si>
  <si>
    <r>
      <t>Getreide, GPS</t>
    </r>
    <r>
      <rPr>
        <vertAlign val="superscript"/>
        <sz val="11"/>
        <color theme="1"/>
        <rFont val="Calibri"/>
        <family val="2"/>
        <scheme val="minor"/>
      </rPr>
      <t>1</t>
    </r>
  </si>
  <si>
    <t>Getreideschlempe, frisch (Weizen)</t>
  </si>
  <si>
    <t>Getreideschlempe, getrocknet (Weizen)</t>
  </si>
  <si>
    <t>Haferschälkleie</t>
  </si>
  <si>
    <t>Kartoffeleiweiß</t>
  </si>
  <si>
    <t>Kartoffelpülpe, siliert</t>
  </si>
  <si>
    <t>Kartoffelschlempe, frisch</t>
  </si>
  <si>
    <t>Leinextraktionsschrot</t>
  </si>
  <si>
    <t>Leinkuchen</t>
  </si>
  <si>
    <t>Luzernegrünmehl</t>
  </si>
  <si>
    <t>Magermilch, frisch</t>
  </si>
  <si>
    <t>Maiskleberfutter (23-35 % RP)</t>
  </si>
  <si>
    <t>Malzkeime</t>
  </si>
  <si>
    <t>Maniok</t>
  </si>
  <si>
    <t>Melasseschnitzel</t>
  </si>
  <si>
    <r>
      <t>Molke, Permeat</t>
    </r>
    <r>
      <rPr>
        <vertAlign val="superscript"/>
        <sz val="11"/>
        <color theme="1"/>
        <rFont val="Calibri"/>
        <family val="2"/>
        <scheme val="minor"/>
      </rPr>
      <t>1</t>
    </r>
  </si>
  <si>
    <t>Pressschnitzel, siliert</t>
  </si>
  <si>
    <t>Rapsextraktionsschrot</t>
  </si>
  <si>
    <t>Rapskuchen, fettarm</t>
  </si>
  <si>
    <t>Roggengrießkleie</t>
  </si>
  <si>
    <t>Roggenkleie</t>
  </si>
  <si>
    <t>Sojaschalen</t>
  </si>
  <si>
    <r>
      <t>Sonnenblumen, GPS</t>
    </r>
    <r>
      <rPr>
        <vertAlign val="superscript"/>
        <sz val="11"/>
        <color theme="1"/>
        <rFont val="Calibri"/>
        <family val="2"/>
        <scheme val="minor"/>
      </rPr>
      <t>2</t>
    </r>
  </si>
  <si>
    <t>Sauermolke, frisch</t>
  </si>
  <si>
    <t>Süßmolke, frisch</t>
  </si>
  <si>
    <t>Trockenschnitzel</t>
  </si>
  <si>
    <t>Vollmilch, frisch</t>
  </si>
  <si>
    <t>Weizengrießkleie</t>
  </si>
  <si>
    <t>Weizenkleie</t>
  </si>
  <si>
    <t>Weizennachmehl</t>
  </si>
  <si>
    <t>Zuckerrübenmelasse</t>
  </si>
  <si>
    <t>TM-Gehalt %</t>
  </si>
  <si>
    <t>Rübenkleinteile</t>
  </si>
  <si>
    <t>Schlachtgewicht in % Lebendgewicht</t>
  </si>
  <si>
    <t>alle</t>
  </si>
  <si>
    <t>männl. Tiere</t>
  </si>
  <si>
    <t>weibl. Tiere</t>
  </si>
  <si>
    <t>Milchkühe</t>
  </si>
  <si>
    <t>Kuhmilch 3,4 % RP</t>
  </si>
  <si>
    <t>Kuhmilch 3,6 % RP</t>
  </si>
  <si>
    <t>Stutenmilch</t>
  </si>
  <si>
    <t>Hühnerei 1 000 Stück (à 62,5 g)</t>
  </si>
  <si>
    <t>Schafwolle</t>
  </si>
  <si>
    <t>Rind, milchbetont (Lebendgewicht)</t>
  </si>
  <si>
    <t>Rind, milchbetont, männl. (Schlachtgewicht)</t>
  </si>
  <si>
    <t>Rind, milchbetont, weibl. (Schlachtgewicht)</t>
  </si>
  <si>
    <t>Rind, milchbetont, Milchkühe (Schlachtgewicht)</t>
  </si>
  <si>
    <t>Rind, fleischbetont, männl. (Schlachtgewicht)</t>
  </si>
  <si>
    <t>Rind, fleischbetont, weibl. (Schlachtgewicht)</t>
  </si>
  <si>
    <t>Rind, fleischbetont, Milchkühe (Schlachtgewicht)</t>
  </si>
  <si>
    <t>Schafe (Schlachtgewicht)</t>
  </si>
  <si>
    <t>Ziegen (Schlachtgewicht)</t>
  </si>
  <si>
    <t>Die Stickstoffdeposition ist auf der Grundlage des letzten gültigen Hintergrundbelastungsdatensatzes Stickstoffdeposition des Umweltbundesamtes (http://gis.uba.de/website/depo1) am Betriebssitz zu ermitteln.</t>
  </si>
  <si>
    <t>Alzon-Neo-N</t>
  </si>
  <si>
    <t>Unvermeidbare Stickstoffverluste bei der Aufbringung</t>
  </si>
  <si>
    <t>Unvermeidbare Stickstoffverluste bei der Lagerung</t>
  </si>
  <si>
    <t>10.</t>
  </si>
  <si>
    <t>11.</t>
  </si>
  <si>
    <t>12.</t>
  </si>
  <si>
    <t>13.</t>
  </si>
  <si>
    <t>14.</t>
  </si>
  <si>
    <t>15.</t>
  </si>
  <si>
    <t>16.</t>
  </si>
  <si>
    <t>17.</t>
  </si>
  <si>
    <t>18.</t>
  </si>
  <si>
    <t>19.</t>
  </si>
  <si>
    <t>20.</t>
  </si>
  <si>
    <t>21.</t>
  </si>
  <si>
    <t>22.</t>
  </si>
  <si>
    <t>23.</t>
  </si>
  <si>
    <t>24.</t>
  </si>
  <si>
    <t>25.</t>
  </si>
  <si>
    <t>26.</t>
  </si>
  <si>
    <t>27.</t>
  </si>
  <si>
    <t>28.</t>
  </si>
  <si>
    <t>29.</t>
  </si>
  <si>
    <t>30.</t>
  </si>
  <si>
    <t>31.</t>
  </si>
  <si>
    <t>Februar</t>
  </si>
  <si>
    <t>März</t>
  </si>
  <si>
    <t>April</t>
  </si>
  <si>
    <t>Mai</t>
  </si>
  <si>
    <t>Juni</t>
  </si>
  <si>
    <t>Juli</t>
  </si>
  <si>
    <t>August</t>
  </si>
  <si>
    <t>September</t>
  </si>
  <si>
    <t>Oktober</t>
  </si>
  <si>
    <t>November</t>
  </si>
  <si>
    <t>Dezember</t>
  </si>
  <si>
    <t>Januar</t>
  </si>
  <si>
    <t>01.</t>
  </si>
  <si>
    <t>02.</t>
  </si>
  <si>
    <t>03.</t>
  </si>
  <si>
    <t>04.</t>
  </si>
  <si>
    <t>05.</t>
  </si>
  <si>
    <t>06.</t>
  </si>
  <si>
    <t>07.</t>
  </si>
  <si>
    <t>08.</t>
  </si>
  <si>
    <t>09.</t>
  </si>
  <si>
    <t>Mist</t>
  </si>
  <si>
    <t>Gülle</t>
  </si>
  <si>
    <r>
      <t xml:space="preserve">Stickstoffverluste bei der Lagerung von Gärsubstraten pflanzlicher Herkunft in </t>
    </r>
    <r>
      <rPr>
        <b/>
        <u/>
        <sz val="11"/>
        <color theme="1"/>
        <rFont val="Calibri"/>
        <family val="2"/>
        <scheme val="minor"/>
      </rPr>
      <t>Biogasbetrieben</t>
    </r>
  </si>
  <si>
    <t>Weide- tage</t>
  </si>
  <si>
    <t>Nährstoffaufnahme in kg</t>
  </si>
  <si>
    <r>
      <t>P</t>
    </r>
    <r>
      <rPr>
        <vertAlign val="subscript"/>
        <sz val="10"/>
        <rFont val="Arial"/>
        <family val="2"/>
      </rPr>
      <t>2</t>
    </r>
    <r>
      <rPr>
        <sz val="10"/>
        <rFont val="Arial"/>
        <family val="2"/>
      </rPr>
      <t>O</t>
    </r>
    <r>
      <rPr>
        <vertAlign val="subscript"/>
        <sz val="10"/>
        <rFont val="Arial"/>
        <family val="2"/>
      </rPr>
      <t>5</t>
    </r>
  </si>
  <si>
    <t>Betriebsdurchschnitt dreijährig</t>
  </si>
  <si>
    <t xml:space="preserve">8. </t>
  </si>
  <si>
    <t>Düngemittel</t>
  </si>
  <si>
    <t>Dünger 1</t>
  </si>
  <si>
    <t>Dünger 2</t>
  </si>
  <si>
    <t>Dünger 3</t>
  </si>
  <si>
    <t>Dünger 4</t>
  </si>
  <si>
    <t>Dünger 5</t>
  </si>
  <si>
    <t>Maiskeimextraktionsschrot (aus der Stärkeindustrie)</t>
  </si>
  <si>
    <t>Sojaextraktionsschrot 44 % RP (aus ungeschälter Saat)</t>
  </si>
  <si>
    <t>Sojaextraktionsschrot 48 % RP (HP, aus geschälter Saat)</t>
  </si>
  <si>
    <t>Sonnenblumenextraktionsschrot, aus teilgeschälter Saat</t>
  </si>
  <si>
    <t>Ganzpflanze</t>
  </si>
  <si>
    <t>Luzerne</t>
  </si>
  <si>
    <t>davon sonstige organische Düngemittel</t>
  </si>
  <si>
    <t>Haupternteprodukt</t>
  </si>
  <si>
    <t>Mittl. Ertrag</t>
  </si>
  <si>
    <t>Symbiotische N-Bindung</t>
  </si>
  <si>
    <t>bezogen auf</t>
  </si>
  <si>
    <t>TM1 %</t>
  </si>
  <si>
    <r>
      <t>dt/ha FM</t>
    </r>
    <r>
      <rPr>
        <vertAlign val="superscript"/>
        <sz val="11"/>
        <color theme="1"/>
        <rFont val="Calibri"/>
        <family val="2"/>
        <scheme val="minor"/>
      </rPr>
      <t>2</t>
    </r>
  </si>
  <si>
    <r>
      <t>kg N/dt FM</t>
    </r>
    <r>
      <rPr>
        <vertAlign val="superscript"/>
        <sz val="11"/>
        <color theme="1"/>
        <rFont val="Calibri"/>
        <family val="2"/>
        <scheme val="minor"/>
      </rPr>
      <t>2</t>
    </r>
    <r>
      <rPr>
        <sz val="11"/>
        <color theme="1"/>
        <rFont val="Calibri"/>
        <family val="2"/>
        <scheme val="minor"/>
      </rPr>
      <t xml:space="preserve"> Ernteprodukt</t>
    </r>
  </si>
  <si>
    <t>Ackerbohne</t>
  </si>
  <si>
    <t>Korn (30 % RP)</t>
  </si>
  <si>
    <t>Erbse</t>
  </si>
  <si>
    <t>Korn (26 % RP)</t>
  </si>
  <si>
    <t>Linse</t>
  </si>
  <si>
    <t>Lupine, blau</t>
  </si>
  <si>
    <t>Korn (33 % RP)</t>
  </si>
  <si>
    <t>Korn (32 % RP)</t>
  </si>
  <si>
    <t>Trockenspeiseerbse</t>
  </si>
  <si>
    <t>Wicke</t>
  </si>
  <si>
    <t>Esparsette</t>
  </si>
  <si>
    <t>Futtererbse</t>
  </si>
  <si>
    <t>Klee</t>
  </si>
  <si>
    <t>Klee : Gras (50:50)</t>
  </si>
  <si>
    <t>Klee : Gras (70:30)</t>
  </si>
  <si>
    <t>Kleegras (30:70)</t>
  </si>
  <si>
    <t>Lupine, Futter</t>
  </si>
  <si>
    <t>Luzerne : Gras (50:50)</t>
  </si>
  <si>
    <t>Luzerne : Gras (70:30)</t>
  </si>
  <si>
    <t>Luzernegras (30:70)</t>
  </si>
  <si>
    <t>Serradella</t>
  </si>
  <si>
    <t>Sonst. einjährige Leguminosenfutterpflanzen</t>
  </si>
  <si>
    <t>Wicke, Futter</t>
  </si>
  <si>
    <t>kg N/dt FM</t>
  </si>
  <si>
    <t xml:space="preserve">Gänsemast, Schnellmast, 5,0 kg Zuwachs/Tier, </t>
  </si>
  <si>
    <t xml:space="preserve">Gänsemast, Mittelmast, 6,8 kg Zuwachs/Tier, </t>
  </si>
  <si>
    <t xml:space="preserve">Gänsemast, Spät-/Weidemast, 7,8 kg Zuwachs/Tier, </t>
  </si>
  <si>
    <t>Tierbesatzdichte im Betrieb in GV je Hektar:</t>
  </si>
  <si>
    <t>Daten für die betriebliche Stoffstrombilanz</t>
  </si>
  <si>
    <t>Name des Betriebes</t>
  </si>
  <si>
    <t>Betriebsinhaber</t>
  </si>
  <si>
    <t>Straße Nr.</t>
  </si>
  <si>
    <t>PLZ Ort</t>
  </si>
  <si>
    <t>Grundsätzlich:</t>
  </si>
  <si>
    <t>Graue Kästchen sind Eingabefelder</t>
  </si>
  <si>
    <t>dropdown-Auswahl</t>
  </si>
  <si>
    <t>Grüne Kästchen sind Auswahlfelder</t>
  </si>
  <si>
    <t>Weiße Kästchen können nicht verändert werden</t>
  </si>
  <si>
    <t>Betriebsname</t>
  </si>
  <si>
    <t>Betriebsinnhaber</t>
  </si>
  <si>
    <t>Eindeutige Bezeichnung des Betriebes:</t>
  </si>
  <si>
    <t>Stoffstrombilanz - dreijähriger Durchschnitt</t>
  </si>
  <si>
    <t>Stoffstrombilanz - Einzeljahr</t>
  </si>
  <si>
    <t>Dünger 6</t>
  </si>
  <si>
    <t>Dünger 7</t>
  </si>
  <si>
    <t>Dünger 8</t>
  </si>
  <si>
    <t>Dünger 9</t>
  </si>
  <si>
    <t>Dünger 10</t>
  </si>
  <si>
    <t>eigene Werte 1</t>
  </si>
  <si>
    <t>eigene Werte 2</t>
  </si>
  <si>
    <t>eigene Werte 3</t>
  </si>
  <si>
    <t>eigene Werte 4</t>
  </si>
  <si>
    <t>eigene Werte 5</t>
  </si>
  <si>
    <t>eigene Werte 6</t>
  </si>
  <si>
    <t>eigene Werte 7</t>
  </si>
  <si>
    <t>eigene Werte 8</t>
  </si>
  <si>
    <t>eigene Werte 9</t>
  </si>
  <si>
    <t>eigene Werte 10</t>
  </si>
  <si>
    <t>für Saatgut</t>
  </si>
  <si>
    <t>Weizen 16% RP Stroh</t>
  </si>
  <si>
    <t>Kuh-/Rinderhaltung; 
Kälberaufzucht</t>
  </si>
  <si>
    <t>Kuh-/Rinderhaltung; 
Grünlandb. Konventionell</t>
  </si>
  <si>
    <t>Kuh-/Rinderhaltung; 
Grünlandb. Extensiv</t>
  </si>
  <si>
    <t>Kuh-/Rinderhaltung; 
Ackerbaub. mit Weide</t>
  </si>
  <si>
    <t>Kuh-/Rinderhaltung; 
Ackerbaub. Stallhaltung</t>
  </si>
  <si>
    <t>Kuh-/Rinderhaltung; 
mittl. u. schwere R. Grünl. mit Weide 6000 kg</t>
  </si>
  <si>
    <t>Kuh-/Rinderhaltung; 
mittl. u. schwere R. Grünl. mit Weide 8000 kg</t>
  </si>
  <si>
    <t>Kuh-/Rinderhaltung; 
mittl. u. schwere R. Grünl. mit Weide 10000 kg</t>
  </si>
  <si>
    <t>Kuh-/Rinderhaltung; 
mittl. u. schwere R. Grünl. ohne Weide 6000 kg</t>
  </si>
  <si>
    <t>Kuh-/Rinderhaltung; 
mittl. u. schwere R. Grünl. ohne Weide 8000 kg</t>
  </si>
  <si>
    <t>Kuh-/Rinderhaltung; 
mittl. u. schwere R. Grünl. ohne Weide 10000 kg</t>
  </si>
  <si>
    <t>Kuh-/Rinderhaltung; 
mittl. u. schwere R. Grünl. ohne Weide 12000 kg</t>
  </si>
  <si>
    <t>Kuh-/Rinderhaltung; 
Ackerfutterb.mit Weide 6000 kg</t>
  </si>
  <si>
    <t>Kuh-/Rinderhaltung; 
Ackerfutterb.mit Weide 8000 kg</t>
  </si>
  <si>
    <t>Kuh-/Rinderhaltung; 
Ackerfutterb.mit Weide 10000 kg</t>
  </si>
  <si>
    <t>Kuh-/Rinderhaltung; 
Ackerfutterb.mit Weide 12000 kg</t>
  </si>
  <si>
    <t>Kuh-/Rinderhaltung; 
Ackerfutterb. ohne Weide mit Heu 6000 kg</t>
  </si>
  <si>
    <t>Kuh-/Rinderhaltung; 
Ackerfutterb. ohne Weide mit Heu 8000 kg</t>
  </si>
  <si>
    <t>Kuh-/Rinderhaltung; 
Ackerfutterb. ohne Weide mit Heu 10000 kg</t>
  </si>
  <si>
    <t>Kuh-/Rinderhaltung; 
Ackerfutterb. ohne Weide mit Heu 12000 kg</t>
  </si>
  <si>
    <t>Kuh-/Rinderhaltung; 
Ackerfutterbaub. 5000 kg</t>
  </si>
  <si>
    <t>Kuh-/Rinderhaltung; 
Ackerfutterbaub. 7000 kg</t>
  </si>
  <si>
    <t>Kuh-/Rinderhaltung; 
Ackerfutterbaub. 9000 kg</t>
  </si>
  <si>
    <t>Kuh-/Rinderhaltung; 
Mast von 50 bis 350 kg LM; 1,3 Umtriebe p.a.</t>
  </si>
  <si>
    <t>Kuh-/Rinderhaltung; 
50 bis 250 kg LM; 2,1 Umtriebe p.a.</t>
  </si>
  <si>
    <t>Kuh-/Rinderhaltung; 
50 bis 260 kg LM; 1,9 Umtriebe p.a.</t>
  </si>
  <si>
    <t>Kuh-/Rinderhaltung; 
80 bis 210 kg LM; 2,7 Umtriebe p.a.</t>
  </si>
  <si>
    <t>Kuh-/Rinderhaltung; 
81 bis 210 kg LM; 2,7 Umtriebe p.a. N/P reduziert</t>
  </si>
  <si>
    <t>Kuh-/Rinderhaltung; 
bis 675 kg LM (19 Monate) ab Kalb 45 kg LM</t>
  </si>
  <si>
    <t>Kuh-/Rinderhaltung; 
bis 750 kg LM ab Kalb 45 kg LM</t>
  </si>
  <si>
    <t>Kuh-/Rinderhaltung; 
bis 750 kg LM ab Kalb 80 kg LM</t>
  </si>
  <si>
    <t>Kuh-/Rinderhaltung; 
bis 750 kg LM ab Kalb 210 kg LM</t>
  </si>
  <si>
    <t>Kuh-/Rinderhaltung; 
500 kg LM; 0,9 Kalb je Kuh p.a.; 6 Monate Säugezeit</t>
  </si>
  <si>
    <t>Kuh-/Rinderhaltung; 
700 kg LM; 0,9 Kalb je Kuh p.a.; 9 Monate Säugezeit (230 kg Abs.gew.)</t>
  </si>
  <si>
    <t>Kuh-/Rinderhaltung; 
700 kg LM; 0,9 Kalb je Kuh p.a.; (340 kg Abs.gew.)</t>
  </si>
  <si>
    <t>Zucht- und Mastschweine;
Ferkelaufzucht bis 8 kg, 22 Ferkel, Uni.Futter</t>
  </si>
  <si>
    <t>Zucht- und Mastschweine;
Ferkelaufzucht bis 8 kg, 22 Ferkel, N/P red.Futter</t>
  </si>
  <si>
    <t>Zucht- und Mastschweine;
Ferkelaufzucht bis 8 kg, 22 Ferkel, N/P stark red.Futter</t>
  </si>
  <si>
    <t>Zucht- und Mastschweine;
Ferkelaufzucht bis 8 kg, 25 Ferkel, Uni.Futter</t>
  </si>
  <si>
    <t>Zucht- und Mastschweine;
Ferkelaufzucht bis 8 kg, 25 Ferkel, N/P red.Futter</t>
  </si>
  <si>
    <t>Zucht- und Mastschweine;
Ferkelaufzucht bis 8 kg, 25 Ferkel, N/P stark red.Futter</t>
  </si>
  <si>
    <t>Zucht- und Mastschweine;
Ferkelaufzucht bis 8 kg, 28 Ferkel, Uni.Futter</t>
  </si>
  <si>
    <t>Zucht- und Mastschweine;
Ferkelaufzucht bis 8 kg, 28 Ferkel, N/P red.Futter</t>
  </si>
  <si>
    <t>Zucht- und Mastschweine;
Ferkelaufzucht bis 8 kg, 28 Ferkel, N/P stark red.Futter</t>
  </si>
  <si>
    <t>Zucht- und Mastschweine;
Ferkelaufzucht bis 28 kg, 22 Ferkel, Uni.Futter</t>
  </si>
  <si>
    <t>Zucht- und Mastschweine;
Ferkelaufzucht bis 28 kg, 22 Ferkel, N/P red.Futter</t>
  </si>
  <si>
    <t>Zucht- und Mastschweine;
Ferkelaufzucht bis 28 kg, 22 Ferkel, N/P stark red.Futter</t>
  </si>
  <si>
    <t>Zucht- und Mastschweine;
Ferkelaufzucht bis 28 kg, 25 Ferkel, Uni.Futter</t>
  </si>
  <si>
    <t>Zucht- und Mastschweine;
Ferkelaufzucht bis 28 kg, 25 Ferkel, N/P red.Futter</t>
  </si>
  <si>
    <t>Zucht- und Mastschweine;
Ferkelaufzucht bis 28 kg, 25 Ferkel, N/P stark red.Futter</t>
  </si>
  <si>
    <t>Zucht- und Mastschweine;
Ferkelaufzucht bis 28 kg, 28 Ferkel, Uni.Futter</t>
  </si>
  <si>
    <t>Zucht- und Mastschweine;
Ferkelaufzucht bis 28 kg, 28 Ferkel, N/P red.Futter</t>
  </si>
  <si>
    <t>Zucht- und Mastschweine;
Ferkelaufzucht bis 28 kg, 28 Ferkel, N/P stark red.Futter</t>
  </si>
  <si>
    <t xml:space="preserve">Zucht- und Mastschweine;
450 g tgl. Zunah. 8 bis 28 kg LM Universalfutter </t>
  </si>
  <si>
    <t>Zucht- und Mastschweine;
450 g tgl. Zunah. ab 8 bzw. 15 kg LM N/P red. Futter</t>
  </si>
  <si>
    <t>Zucht- und Mastschweine;
450 g tgl. Zunah. ab 8 bzw. 15 kg LM N/P stark red. Futter</t>
  </si>
  <si>
    <t>Zucht- und Mastschweine;
500 g tgl. Zunah.8 bis 28 kg LM Universalfutter</t>
  </si>
  <si>
    <t>Zucht- und Mastschweine;
500 g tgl. Zunah.ab 8 bzw. 15 kg LM N/P red. Futter</t>
  </si>
  <si>
    <t>Zucht- und Mastschweine;
500 g tgl. Zunah.ab 8 bzw. 15 kg LM N/P stark red. Futter</t>
  </si>
  <si>
    <t>Zucht- und Mastschweine;
28 bis 115 kg LM; 180 kg Zuwachs je Platz, Universalfutter</t>
  </si>
  <si>
    <t>Zucht- und Mastschweine;
29 bis 115 kg LM; 180 kg Zuwachs je Platz N/P Reduziert</t>
  </si>
  <si>
    <t>Zucht- und Mastschweine;
95 bis 135 kg LM; 240 kg Zuwachs je Platz p.a. Universalfutter</t>
  </si>
  <si>
    <t>Zucht- und Mastschweine;
96 bis 135 kg LM; 240 kg Zuwachs je Platz p.a. N/P Reduziert</t>
  </si>
  <si>
    <t>Zucht- und Mastschweine;
700 g Tageszunahme; 210 kg Zuwachs Universalfutter</t>
  </si>
  <si>
    <t>Zucht- und Mastschweine;
7010 g Tageszunahme; 210 kg Zuwachs N/P reduziert</t>
  </si>
  <si>
    <t>Zucht- und Mastschweine;
700 g Tageszunahme; 210 kg Zuwachs stark N/P reduziert</t>
  </si>
  <si>
    <t>Zucht- und Mastschweine;
750 g Tageszunahme; 223 kg Zuwachs Universalfutter</t>
  </si>
  <si>
    <t>Zucht- und Mastschweine;
750 g Tageszunahme; 223 kg Zuwachs N/P reduziert</t>
  </si>
  <si>
    <t>Zucht- und Mastschweine;
750 g Tageszunahme; 223 kg Zuwachs stark N/P reduziert</t>
  </si>
  <si>
    <t>Zucht- und Mastschweine;
850 g Tageszunahme; 244 kg Zuwachs Universalfutter</t>
  </si>
  <si>
    <t>Zucht- und Mastschweine;
850 g Tageszunahme; 244 kg Zuwachs N/P reduziert</t>
  </si>
  <si>
    <t>Zucht- und Mastschweine;
850 g Tageszunahme; 244 kg Zuwachs stark N/P reduziert</t>
  </si>
  <si>
    <t>Zucht- und Mastschweine;
950 g Tageszunahme; 267 kg Zuwachs Universalfutter</t>
  </si>
  <si>
    <t>Zucht- und Mastschweine;
950 g Tageszunahme; 267 kg Zuwachs N/P reduziert</t>
  </si>
  <si>
    <t>Zucht- und Mastschweine;
950 g Tageszunahme; 267 kg Zuwachs stark N/P reduziert</t>
  </si>
  <si>
    <t>Pferdehaltung;
Reitpferde
500 – 600 kg LM Stallhaltung</t>
  </si>
  <si>
    <t>Pferdehaltung;
Reitpferde
500 – 600 kg LM Stall-/Weidehaltung</t>
  </si>
  <si>
    <t>Pferdehaltung;
Reitponys
300 kg LM;
leichte Arbeit Stallhaltung</t>
  </si>
  <si>
    <t>Pferdehaltung;
Reitponys
300 kg LM;
leichte Arbeit SStall-/Weidehaltung</t>
  </si>
  <si>
    <t>Pferdehaltung;
Großpferd 600 kg LM; Stall-/Weidehaltung; 0,5 Fohlen p.a.</t>
  </si>
  <si>
    <t>Pferdehaltung;
Pony 350 kg LM; Stall-/Weidehaltung; 0,5 Fohlen p.a.</t>
  </si>
  <si>
    <t>Pferdehaltung;
Großpferd; 365 kg Zuwachs; Stall/Weidehaltung; 6. - 36. Monat</t>
  </si>
  <si>
    <t>Pferdehaltung;
Pony; 150 kg Zuwachs; Stall-/Weidehaltung; 6. - 36. Monat</t>
  </si>
  <si>
    <t>Schaf- und Ziegenhaltung1,5 Lämmer/Schaf; 40 kg Zuwachs je Lamm, konventionell</t>
  </si>
  <si>
    <t>Schaf- und Ziegenhaltung1,1 Lämmer/Schaf; 40 kg Zuwachs je Lamm exensiv</t>
  </si>
  <si>
    <t>Schaf- und Ziegenhaltung800 kg Milch/Ziege p.a.; 1,5 Lämmer je Ziege; 16 kg Zuwachs/Lamm mit Nachzucht</t>
  </si>
  <si>
    <t>Kaninchenhaltung 52 aufgezogene Jungtiere/ Häsin p.a.Aufzucht bis 3 kg LM</t>
  </si>
  <si>
    <t>KaninchenhaltungMast 0,6 bis 3 kg LM; 14 kg Zuwachs/Platz</t>
  </si>
  <si>
    <t>GehegewildFleischerzeugung; 45 kg Zuwachs (1 Alttier mit 0,85 Kalb)</t>
  </si>
  <si>
    <t>Geflügelmast EiererzeugungJunghennenaufzucht 3,5 kg Zuwachs, Standardfutter</t>
  </si>
  <si>
    <t>Geflügelmast EiererzeugungJunghennenaufzucht 3,5 kg Zuwachs, N-/P-reduziert</t>
  </si>
  <si>
    <t>Geflügelmast Eiererzeugung;
Legehennenhaltung Standardfutter</t>
  </si>
  <si>
    <t>Geflügelmast Eiererzeugung;
Legehennenhaltung N-/P-reduziert</t>
  </si>
  <si>
    <t>Geflügelmast Eiererzeugung;
Hähnchenmast, Mast über 39 Tage; Standartfutter</t>
  </si>
  <si>
    <t>Geflügelmast Eiererzeugung;
Hähnchenmast, 2,6 kg Zuwachs/Tier N-/P-reduziert</t>
  </si>
  <si>
    <t>Geflügelmast Eiererzeugung;
Hähnchenmast, Mast über 34 bis 38 Tage; Standartfutter</t>
  </si>
  <si>
    <t>Geflügelmast Eiererzeugung;
Hähnchenmast, 2,3 kg Zuwachs/Tier N-/P-reduziert</t>
  </si>
  <si>
    <t>Geflügelmast Eiererzeugung;
Hähnchenmast, Mast über 30 bis 33 Tage; Standartfutter</t>
  </si>
  <si>
    <t>Geflügelmast Eiererzeugung;
Hähnchenmast, 1,8 kg Zuwachs/Tier N-/P-reduziert</t>
  </si>
  <si>
    <t>Geflügelmast Eiererzeugung;
Hähnchenmast, 1,55 kg Zuwachs/Tier N-/P-reduziert</t>
  </si>
  <si>
    <t>Geflügelmast Eiererzeugung;
Hähne, 22,1 kg Zuwachs; bis 21 Wochen Mast (56,4 kg Futterverbrauch je Tier), Standartfutter</t>
  </si>
  <si>
    <t>Geflügelmast Eiererzeugung;
Hähne, 22,1 kg Zuwachs; bis 21 Wochen Mast (56,4 kg Futterverbrauch je Tier), N-/P-reduziert</t>
  </si>
  <si>
    <t>Geflügelmast Eiererzeugung;
Hennen 10,9 kg Zuwachs; 16 Wochen Mast (26,7 kg Futterverbrauch je Tier), Standardfutter</t>
  </si>
  <si>
    <t>Geflügelmast Eiererzeugung;
Hennen 10,9 kg Zuwachs; 16 Wochen Mast (26,7 kg Futterverbrauch je Tier), N-/P-reduziert</t>
  </si>
  <si>
    <t>Geflügelmast Eiererzeugung;
Hähne ab der 6. Woche, Standardfutter</t>
  </si>
  <si>
    <t>Geflügelmast Eiererzeugung;
Hähne ab der 6. Woche, N-/P-reduziert</t>
  </si>
  <si>
    <t>Geflügelmast Eiererzeugung;
Hennen ab der 6. Woche, Standardfutter</t>
  </si>
  <si>
    <t>Geflügelmast Eiererzeugung;
Hennen ab der 6. Woche, N-/P-reduziert</t>
  </si>
  <si>
    <t>Geflügelmast Eiererzeugung;
gemischt geschlechtliche Mast; 50 % Hähne und 50% Hennen, Standardfutter</t>
  </si>
  <si>
    <t>Geflügelmast Eiererzeugung;
gemischt geschlechtliche Mast; 50 % Hähne und 50% Hennen, N-/P-reduziert</t>
  </si>
  <si>
    <t>Geflügelmast Eiererzeugung;
Putenaufzucht bis 5 Wochen 20 % Hähne, 50 % Hennen, Standardfutter</t>
  </si>
  <si>
    <t>Geflügelmast Eiererzeugung;
Pekingenten, 19,5 kg Zuwachs/Platz p.a.; 6,5 Durchgänge (3,0 kg Zuwachs je Tier)</t>
  </si>
  <si>
    <t>Geflügelmast Eiererzeugung;
Flugenten 15,4 kg Zuwachs/Platz p.a.; 4 Durchgänge; 2,7 kg weiblich, 5,0 kg männlich (w:m = 1:1)</t>
  </si>
  <si>
    <t>Geflügelmast Eiererzeugung;
Schnellmast, 5,0 kg Zuwachs/Tier</t>
  </si>
  <si>
    <t>Geflügelmast Eiererzeugung;
Mittelmast, 6,8 kg Zuwachs/Tier</t>
  </si>
  <si>
    <t>Geflügelmast Eiererzeugung;
Spät-/Weidemast, 7,8 kg Zuwachs/Tier</t>
  </si>
  <si>
    <t>Nährstoffausscheidungen</t>
  </si>
  <si>
    <r>
      <t xml:space="preserve">Datum
</t>
    </r>
    <r>
      <rPr>
        <sz val="8"/>
        <color theme="1"/>
        <rFont val="Calibri"/>
        <family val="2"/>
        <scheme val="minor"/>
      </rPr>
      <t>(optional)</t>
    </r>
  </si>
  <si>
    <t>Stickstoffaufbringung mit aufgenommenen organischen Düngemitteln</t>
  </si>
  <si>
    <t>Stickstoffaufbringung mit betriebseigenen organischen Düngemitteln</t>
  </si>
  <si>
    <t>Stickstoffzufuhr über Substrate pflanzlicher Herkunft in die Biogasanlage</t>
  </si>
  <si>
    <t>Stickstoffzufuhr über Substrate in die Biogasanlage</t>
  </si>
  <si>
    <t>Stickstoffausscheidung der Tierhaltung nach der Düngeverordnung</t>
  </si>
  <si>
    <t>Haltungs- form</t>
  </si>
  <si>
    <t>Landwirtschaftlich genutzte Fläche in Hektar</t>
  </si>
  <si>
    <r>
      <t>PI-Personenidentnummer</t>
    </r>
    <r>
      <rPr>
        <b/>
        <sz val="8"/>
        <color theme="1"/>
        <rFont val="Calibri"/>
        <family val="2"/>
        <scheme val="minor"/>
      </rPr>
      <t xml:space="preserve"> (</t>
    </r>
    <r>
      <rPr>
        <sz val="8"/>
        <color theme="1"/>
        <rFont val="Calibri"/>
        <family val="2"/>
        <scheme val="minor"/>
      </rPr>
      <t>optional)</t>
    </r>
  </si>
  <si>
    <r>
      <t xml:space="preserve">PI-Personenidentnummer </t>
    </r>
    <r>
      <rPr>
        <sz val="8"/>
        <color theme="1"/>
        <rFont val="Calibri"/>
        <family val="2"/>
        <scheme val="minor"/>
      </rPr>
      <t>(optional)</t>
    </r>
  </si>
  <si>
    <t>Auf Basis von:</t>
  </si>
  <si>
    <t>Zulässiger 
Bilanzwert</t>
  </si>
  <si>
    <t>LF
(ha)</t>
  </si>
  <si>
    <t>175 kg N/ha Bilanzwert</t>
  </si>
  <si>
    <t>individueller Bilanzwert</t>
  </si>
  <si>
    <t>kg N/t/TM 
bzw. 
kg N/t/FM</t>
  </si>
  <si>
    <r>
      <t xml:space="preserve">Wirtschaftsdünger 
</t>
    </r>
    <r>
      <rPr>
        <sz val="8"/>
        <color theme="1"/>
        <rFont val="Calibri"/>
        <family val="2"/>
        <scheme val="minor"/>
      </rPr>
      <t>(tierischer Herkunft)</t>
    </r>
  </si>
  <si>
    <t>oder</t>
  </si>
  <si>
    <t>Ertrag
dt/FM</t>
  </si>
  <si>
    <t>Mais 10% RP Korn</t>
  </si>
  <si>
    <t>Mais 11% RP Korn</t>
  </si>
  <si>
    <t>Tiere im Betrieb</t>
  </si>
  <si>
    <t>Anzahl</t>
  </si>
  <si>
    <t>GV je Stück</t>
  </si>
  <si>
    <t>Großvieheinheiten je Tier bzw. Stallplatz</t>
  </si>
  <si>
    <t>GV je Tier
 bzw. Stallplatz
 und Jahr</t>
  </si>
  <si>
    <t>Summe</t>
  </si>
  <si>
    <t>GV im Bezugsjahr</t>
  </si>
  <si>
    <t>Wenn die Anzahl der Großvieheinheiten (GV) im Bezugsjahr bekannt ist, kann die Zahl direkt eingeben werden, ansonsten kann sie mit der Hilfstabelle berechnet werden.</t>
  </si>
  <si>
    <t xml:space="preserve">Hilfstabelle: Berechnung Großvieheinheiten </t>
  </si>
  <si>
    <t>AH-Lösung         kg/100 l</t>
  </si>
  <si>
    <t>kg N je dt</t>
  </si>
  <si>
    <r>
      <t>Stickstoffverluste im Stall und bei der Lagerung von Wirtschaftsdüngern in</t>
    </r>
    <r>
      <rPr>
        <b/>
        <u/>
        <sz val="11"/>
        <color theme="1"/>
        <rFont val="Calibri"/>
        <family val="2"/>
        <scheme val="minor"/>
      </rPr>
      <t xml:space="preserve"> tierhaltenden</t>
    </r>
    <r>
      <rPr>
        <b/>
        <sz val="11"/>
        <color theme="1"/>
        <rFont val="Calibri"/>
        <family val="2"/>
        <scheme val="minor"/>
      </rPr>
      <t xml:space="preserve"> Betrieben</t>
    </r>
  </si>
  <si>
    <t>Maximal zulässige Stickstoffverluste laut DüV bzw. StoffBilV</t>
  </si>
  <si>
    <t>Kategorie</t>
  </si>
  <si>
    <t>Verluste in %</t>
  </si>
  <si>
    <t>Wert aus Tabelle 2, StoffBilV</t>
  </si>
  <si>
    <t>Pauschal 5 % Verlust laut StoffBilV</t>
  </si>
  <si>
    <t>Wert aus Tabelle 3, StoffBilV</t>
  </si>
  <si>
    <t>Pauschal 10 % Verlust laut StoffBilV</t>
  </si>
  <si>
    <t>Pauschal 75 % Verlust laut StoffBilV</t>
  </si>
  <si>
    <t>N-Ausscheidung der Tierhaltung nach der DüV × Anzahl der Weidetage</t>
  </si>
  <si>
    <t>Zulässiger Stickstoffüberschuss je Hektar nach der Düngeverordnung (zulässiger Kontrollwert im Nährstoffvergleich nach § 8 DüV)</t>
  </si>
  <si>
    <t>Stoffstrombilanz - individueller Bilanzwert</t>
  </si>
  <si>
    <t>Nur auszufüllen wenn "individueller Bilanzwert" ausgwählt wurde</t>
  </si>
  <si>
    <t>Rind, fleischbetont (Lebendgewicht)</t>
  </si>
  <si>
    <t>Schweine (Lebendgewicht)</t>
  </si>
  <si>
    <t>Schafe (Lebendgewicht)</t>
  </si>
  <si>
    <t>Ziegen (Lebendgewicht)</t>
  </si>
  <si>
    <t>Pferde bis 5 Monate (Lebendgewicht)</t>
  </si>
  <si>
    <t>Pferde 5–36 Monate (Lebendgewicht)</t>
  </si>
  <si>
    <t>Legehennen (Lebendgewicht)</t>
  </si>
  <si>
    <t>Masthähnchen (Lebendgewicht)</t>
  </si>
  <si>
    <t>Puten (Lebendgewicht)</t>
  </si>
  <si>
    <t>Enten (Lebendgewicht)</t>
  </si>
  <si>
    <t>Gänse (Lebendgewicht)</t>
  </si>
  <si>
    <t>Kaninchen (Lebendgewicht)</t>
  </si>
  <si>
    <t>Gehegewild (Lebendgewicht)</t>
  </si>
  <si>
    <t>Biogas</t>
  </si>
  <si>
    <t>sonst. org. Düngemittel</t>
  </si>
  <si>
    <t>andere Tierarten</t>
  </si>
  <si>
    <t>Kaninchenhaltung 52 aufgezogene Jungtiere/ Häsin p.a. Aufzucht bis 0,6 kg LM</t>
  </si>
  <si>
    <t>Schaf- und Ziegenhaltung 45 kg Zuwachs je Produktionseinheit (1 Alttier mit 0,85 Kalb)</t>
  </si>
  <si>
    <t>Schaf- und Ziegenhaltung 800 kg Milch/Ziege p.a.; 1,5 Lämmer je Ziege; 16 kg Zuwachs/Lamm mit Nachzucht</t>
  </si>
  <si>
    <t>TS</t>
  </si>
  <si>
    <t xml:space="preserve">ges. N </t>
  </si>
  <si>
    <t>%</t>
  </si>
  <si>
    <t>Rindergülle</t>
  </si>
  <si>
    <t>Milchviehgülle</t>
  </si>
  <si>
    <t>Jungvieh/Bullengülle</t>
  </si>
  <si>
    <t>Schweinegülle</t>
  </si>
  <si>
    <t>Sauen/Ferkelgülle</t>
  </si>
  <si>
    <t>Mischgülle</t>
  </si>
  <si>
    <t>Jauche</t>
  </si>
  <si>
    <t>Rindermist</t>
  </si>
  <si>
    <t>Schweinemist</t>
  </si>
  <si>
    <t>Mischmist</t>
  </si>
  <si>
    <t>Schaf/Ziegenmist</t>
  </si>
  <si>
    <t>Pferdemist</t>
  </si>
  <si>
    <t>Geflügelmist &lt;40% TS</t>
  </si>
  <si>
    <t>Geflügelmist &gt;40% TS</t>
  </si>
  <si>
    <t>Kompost</t>
  </si>
  <si>
    <t>Klärschlammkompost</t>
  </si>
  <si>
    <t>Klärschlamm, 0-5 % TS</t>
  </si>
  <si>
    <t>Klärschlamm, 5-10% TS</t>
  </si>
  <si>
    <t>Klärschlamm, 10-20% TS</t>
  </si>
  <si>
    <t>Klärschlamm, 20-30% TS</t>
  </si>
  <si>
    <t>Klärschlamm, 30-40% TS</t>
  </si>
  <si>
    <t>Klärschlamm, 40-80% TS</t>
  </si>
  <si>
    <t>Klärschlamm, &gt; 80% TS</t>
  </si>
  <si>
    <t>Biogasgülle</t>
  </si>
  <si>
    <t>Biogasgülle, flüssig</t>
  </si>
  <si>
    <t>Biogasgülle, fest</t>
  </si>
  <si>
    <t>eigene Werte</t>
  </si>
  <si>
    <t>Kategorie Verluste</t>
  </si>
  <si>
    <t>Tiere o.
Stall- plätze/ 
Jahr</t>
  </si>
  <si>
    <t>Grobfutter</t>
  </si>
  <si>
    <t>Verluste</t>
  </si>
  <si>
    <t>Leguminosen</t>
  </si>
  <si>
    <t>tierische Erzeugnisse und Produkte</t>
  </si>
  <si>
    <t>pflanzliche Produkte (Erntegut)</t>
  </si>
  <si>
    <t>Wirtschaftsdünger/Güllen etc.</t>
  </si>
  <si>
    <t>Summe der zulässigen Stickstoffverluste im Betrieb in kg N</t>
  </si>
  <si>
    <t>Orange Kästchen sind berechnete Felder</t>
  </si>
  <si>
    <t>Gelbe Kästchen sind Ergebnisfelder</t>
  </si>
  <si>
    <t>Betriebe ohne eigene Flächen müssen "individueller Bilanzwert" wählen! 
Andere Betriebe können zwischen den beiden Varianten wählen, müssen die gewählte Variante aber dauerhaft anwenden.
Nur bei der Auswahl "individueller Bilanzwert" muss das entsprechende Tabellenblatt ausgefüllt werden.</t>
  </si>
  <si>
    <t>kg N Auf- nahme/ Jahr</t>
  </si>
  <si>
    <t>Kälberaufzucht 0 bis 16 Wochen, 90 kg Zuwachs, 3 Durchgänge</t>
  </si>
  <si>
    <t>Kuh-/Rinderhaltung; Kälbermast
50 bis 250 kg LM; 2,1 Umtriebe p.a.</t>
  </si>
  <si>
    <t>Kuh-/Rinderhaltung; Kälbermast
50 bis 260 kg LM; 1,9 Umtriebe p.a.</t>
  </si>
  <si>
    <t>Kuh-/Rinderhaltung; Fresseraufzucht
80 bis 210 kg LM; 2,7 Umtriebe p.a.</t>
  </si>
  <si>
    <t>Kuh-/Rinderhaltung; Fresseraufzucht
81 bis 210 kg LM; 2,7 Umtriebe p.a. N/P reduziert</t>
  </si>
  <si>
    <t>Kuh-/Rinderhaltung; Bullenmast
bis 675 kg LM (19 Monate) ab Kalb 45 kg LM</t>
  </si>
  <si>
    <t>Kuh-/Rinderhaltung; Bullenmast
bis 750 kg LM ab Kalb 45 kg LM</t>
  </si>
  <si>
    <t>Kuh-/Rinderhaltung; Bullenmast
bis 750 kg LM ab Kalb 80 kg LM</t>
  </si>
  <si>
    <t>Kuh-/Rinderhaltung; Bullenmast
bis 750 kg LM ab Kalb 210 kg LM</t>
  </si>
  <si>
    <t>Kuh-/Rinderhaltung; Mutterkuhhaltung
500 kg LM; 0,9 Kalb je Kuh p.a.; 6 Monate Säugezeit</t>
  </si>
  <si>
    <t>Kuh-/Rinderhaltung; Mutterkuhhaltung
700 kg LM; 0,9 Kalb je Kuh p.a.; 9 Monate Säugezeit (230 kg Abs.gew.)</t>
  </si>
  <si>
    <t>Kuh-/Rinderhaltung; Mutterkuhhaltung
700 kg LM; 0,9 Kalb je Kuh p.a.; (340 kg Abs.gew.)</t>
  </si>
  <si>
    <t>Damtiere 
45 kg Zuwachs je Produktionseinheit (1 Alttier mit 0,85 Kalb)</t>
  </si>
  <si>
    <t>kg N/
Jahr</t>
  </si>
  <si>
    <r>
      <t xml:space="preserve">Stickstoffverluste bei der Lagerung von Gärrückständen in </t>
    </r>
    <r>
      <rPr>
        <b/>
        <u/>
        <sz val="11"/>
        <color theme="1"/>
        <rFont val="Calibri"/>
        <family val="2"/>
        <scheme val="minor"/>
      </rPr>
      <t>Biogasbetrieben</t>
    </r>
  </si>
  <si>
    <t>Blumenkohl</t>
  </si>
  <si>
    <t>Brokkoli</t>
  </si>
  <si>
    <t>Buschbohne</t>
  </si>
  <si>
    <t>Chicorée</t>
  </si>
  <si>
    <t>Chinakohl</t>
  </si>
  <si>
    <t>Dill, Frischmarkt</t>
  </si>
  <si>
    <t>Dill, Industrieware</t>
  </si>
  <si>
    <t>Erdbeeren</t>
  </si>
  <si>
    <t>Feldsalat</t>
  </si>
  <si>
    <t>Feldsalat, großblättrig</t>
  </si>
  <si>
    <t>Gemüseerbse</t>
  </si>
  <si>
    <t>Grünkohl</t>
  </si>
  <si>
    <t>Gurke, Einleger</t>
  </si>
  <si>
    <t>Knollenfenchel</t>
  </si>
  <si>
    <t>Kohlrabi</t>
  </si>
  <si>
    <t>Kohlrübe</t>
  </si>
  <si>
    <t>Kürbis</t>
  </si>
  <si>
    <t>Mairüben (mit Laub)</t>
  </si>
  <si>
    <t>Möhre, Bund-</t>
  </si>
  <si>
    <t>Möhre, Industrie</t>
  </si>
  <si>
    <t>Möhre, Wasch-</t>
  </si>
  <si>
    <t>Pastinake</t>
  </si>
  <si>
    <t>Petersilie, Blatt-, bis 1. Schnitt</t>
  </si>
  <si>
    <t>Petersilie, Blatt-, nach einem Schnitt</t>
  </si>
  <si>
    <t>Petersilie, Wurzel-</t>
  </si>
  <si>
    <t>Porree</t>
  </si>
  <si>
    <t>Radies</t>
  </si>
  <si>
    <t>Rettich, Bund-</t>
  </si>
  <si>
    <t>Rettich, deutsch</t>
  </si>
  <si>
    <t>Rettich, japanisch</t>
  </si>
  <si>
    <t>Rhabarber ab Ertragsbeginn</t>
  </si>
  <si>
    <t>Rosenkohl</t>
  </si>
  <si>
    <t>Rote Rüben</t>
  </si>
  <si>
    <t>Rotkohl</t>
  </si>
  <si>
    <t>Rucola, Feinware</t>
  </si>
  <si>
    <t>Rucola, Grobware</t>
  </si>
  <si>
    <t>Salate, Baby Leaf Lettuce</t>
  </si>
  <si>
    <t>Salate, Blatt-, grün (Lollo, Eichblatt, Krul)</t>
  </si>
  <si>
    <t>Salate, Blatt-, rot (Lollo, Eichblatt, Krul)</t>
  </si>
  <si>
    <t>Salate, Eissalat</t>
  </si>
  <si>
    <t>Salate, Endivien, Frisée</t>
  </si>
  <si>
    <t>Salate, Endivien, glattblättrig</t>
  </si>
  <si>
    <t>Salate, Kopfsalat</t>
  </si>
  <si>
    <t>Salate, Radicchio</t>
  </si>
  <si>
    <t>Salate, verschiedene Arten</t>
  </si>
  <si>
    <t>Salate, Romana</t>
  </si>
  <si>
    <t>Salate, Romana Herzen</t>
  </si>
  <si>
    <t>Salate, Zuckerhut</t>
  </si>
  <si>
    <t>Schnittlauch, gesät, bis 1. Schnitt</t>
  </si>
  <si>
    <t>Schnittlauch, gesät, nach einem Schnitt</t>
  </si>
  <si>
    <t>Schnittlauch, Anbau für Treiberei</t>
  </si>
  <si>
    <t>Schwarzwurzel</t>
  </si>
  <si>
    <t>Sellerie, Bund-</t>
  </si>
  <si>
    <t>Sellerie, Knollen-</t>
  </si>
  <si>
    <t>Sellerie, Stangen-</t>
  </si>
  <si>
    <t>Spinat, Blatt-, FM, Baby</t>
  </si>
  <si>
    <t>Spinat, Blatt-, Standard</t>
  </si>
  <si>
    <t>Spinat, Hack, Standard</t>
  </si>
  <si>
    <t>Stangenbohne, Standard</t>
  </si>
  <si>
    <t>Teltower Rübchen (Herbstanbau)</t>
  </si>
  <si>
    <t>Weißkohl, Frischmarkt</t>
  </si>
  <si>
    <t>Weißkohl, Industrie</t>
  </si>
  <si>
    <t>Wirsing</t>
  </si>
  <si>
    <t>Zucchini</t>
  </si>
  <si>
    <t>Zuckermais</t>
  </si>
  <si>
    <t>Zwiebel, Bund-</t>
  </si>
  <si>
    <t>Zwiebel, Trocken-</t>
  </si>
  <si>
    <t>Spargel</t>
  </si>
  <si>
    <t xml:space="preserve">Grünl. 3 Nutzungen  80  dt TM </t>
  </si>
  <si>
    <t>Kleegras Ganzpflanze</t>
  </si>
  <si>
    <t>Luzernegras Ganzpflanze</t>
  </si>
  <si>
    <t>m³ 
bzw.
 t</t>
  </si>
  <si>
    <t>m³ 
bzw.
t</t>
  </si>
  <si>
    <t>kg N/m³
bzw
kg/t</t>
  </si>
  <si>
    <r>
      <t>kg P</t>
    </r>
    <r>
      <rPr>
        <b/>
        <vertAlign val="subscript"/>
        <sz val="8"/>
        <color theme="1"/>
        <rFont val="Calibri"/>
        <family val="2"/>
        <scheme val="minor"/>
      </rPr>
      <t>2</t>
    </r>
    <r>
      <rPr>
        <b/>
        <sz val="8"/>
        <color theme="1"/>
        <rFont val="Calibri"/>
        <family val="2"/>
        <scheme val="minor"/>
      </rPr>
      <t>O</t>
    </r>
    <r>
      <rPr>
        <b/>
        <vertAlign val="subscript"/>
        <sz val="8"/>
        <color theme="1"/>
        <rFont val="Calibri"/>
        <family val="2"/>
        <scheme val="minor"/>
      </rPr>
      <t>5</t>
    </r>
    <r>
      <rPr>
        <b/>
        <sz val="8"/>
        <color theme="1"/>
        <rFont val="Calibri"/>
        <family val="2"/>
        <scheme val="minor"/>
      </rPr>
      <t>/dt</t>
    </r>
  </si>
  <si>
    <r>
      <t>kg P</t>
    </r>
    <r>
      <rPr>
        <b/>
        <vertAlign val="subscript"/>
        <sz val="10"/>
        <color theme="1"/>
        <rFont val="Calibri"/>
        <family val="2"/>
        <scheme val="minor"/>
      </rPr>
      <t>2</t>
    </r>
    <r>
      <rPr>
        <b/>
        <sz val="10"/>
        <color theme="1"/>
        <rFont val="Calibri"/>
        <family val="2"/>
        <scheme val="minor"/>
      </rPr>
      <t>O</t>
    </r>
    <r>
      <rPr>
        <b/>
        <vertAlign val="subscript"/>
        <sz val="10"/>
        <color theme="1"/>
        <rFont val="Calibri"/>
        <family val="2"/>
        <scheme val="minor"/>
      </rPr>
      <t>5</t>
    </r>
  </si>
  <si>
    <r>
      <t>kg P</t>
    </r>
    <r>
      <rPr>
        <b/>
        <vertAlign val="subscript"/>
        <sz val="8"/>
        <color theme="1"/>
        <rFont val="Calibri"/>
        <family val="2"/>
        <scheme val="minor"/>
      </rPr>
      <t>2</t>
    </r>
    <r>
      <rPr>
        <b/>
        <sz val="8"/>
        <color theme="1"/>
        <rFont val="Calibri"/>
        <family val="2"/>
        <scheme val="minor"/>
      </rPr>
      <t>O</t>
    </r>
    <r>
      <rPr>
        <b/>
        <vertAlign val="subscript"/>
        <sz val="8"/>
        <color theme="1"/>
        <rFont val="Calibri"/>
        <family val="2"/>
        <scheme val="minor"/>
      </rPr>
      <t>5/</t>
    </r>
    <r>
      <rPr>
        <b/>
        <sz val="8"/>
        <color theme="1"/>
        <rFont val="Calibri"/>
        <family val="2"/>
        <scheme val="minor"/>
      </rPr>
      <t>m³
bzw
kg P</t>
    </r>
    <r>
      <rPr>
        <b/>
        <vertAlign val="subscript"/>
        <sz val="8"/>
        <color theme="1"/>
        <rFont val="Calibri"/>
        <family val="2"/>
        <scheme val="minor"/>
      </rPr>
      <t>2</t>
    </r>
    <r>
      <rPr>
        <b/>
        <sz val="8"/>
        <color theme="1"/>
        <rFont val="Calibri"/>
        <family val="2"/>
        <scheme val="minor"/>
      </rPr>
      <t>O</t>
    </r>
    <r>
      <rPr>
        <b/>
        <vertAlign val="subscript"/>
        <sz val="8"/>
        <color theme="1"/>
        <rFont val="Calibri"/>
        <family val="2"/>
        <scheme val="minor"/>
      </rPr>
      <t>5</t>
    </r>
    <r>
      <rPr>
        <b/>
        <sz val="8"/>
        <color theme="1"/>
        <rFont val="Calibri"/>
        <family val="2"/>
        <scheme val="minor"/>
      </rPr>
      <t>/t</t>
    </r>
  </si>
  <si>
    <r>
      <t>kg P</t>
    </r>
    <r>
      <rPr>
        <b/>
        <vertAlign val="subscript"/>
        <sz val="8"/>
        <color theme="1"/>
        <rFont val="Calibri"/>
        <family val="2"/>
        <scheme val="minor"/>
      </rPr>
      <t>2</t>
    </r>
    <r>
      <rPr>
        <b/>
        <sz val="8"/>
        <color theme="1"/>
        <rFont val="Calibri"/>
        <family val="2"/>
        <scheme val="minor"/>
      </rPr>
      <t>O</t>
    </r>
    <r>
      <rPr>
        <b/>
        <vertAlign val="subscript"/>
        <sz val="8"/>
        <color theme="1"/>
        <rFont val="Calibri"/>
        <family val="2"/>
        <scheme val="minor"/>
      </rPr>
      <t>5</t>
    </r>
    <r>
      <rPr>
        <b/>
        <sz val="8"/>
        <color theme="1"/>
        <rFont val="Calibri"/>
        <family val="2"/>
        <scheme val="minor"/>
      </rPr>
      <t>/m³
bzw
kg P</t>
    </r>
    <r>
      <rPr>
        <b/>
        <vertAlign val="subscript"/>
        <sz val="8"/>
        <color theme="1"/>
        <rFont val="Calibri"/>
        <family val="2"/>
        <scheme val="minor"/>
      </rPr>
      <t>2</t>
    </r>
    <r>
      <rPr>
        <b/>
        <sz val="8"/>
        <color theme="1"/>
        <rFont val="Calibri"/>
        <family val="2"/>
        <scheme val="minor"/>
      </rPr>
      <t>O</t>
    </r>
    <r>
      <rPr>
        <b/>
        <vertAlign val="subscript"/>
        <sz val="8"/>
        <color theme="1"/>
        <rFont val="Calibri"/>
        <family val="2"/>
        <scheme val="minor"/>
      </rPr>
      <t>5</t>
    </r>
    <r>
      <rPr>
        <b/>
        <sz val="8"/>
        <color theme="1"/>
        <rFont val="Calibri"/>
        <family val="2"/>
        <scheme val="minor"/>
      </rPr>
      <t>/t</t>
    </r>
  </si>
  <si>
    <r>
      <t>kg P</t>
    </r>
    <r>
      <rPr>
        <b/>
        <vertAlign val="subscript"/>
        <sz val="8"/>
        <color theme="1"/>
        <rFont val="Calibri"/>
        <family val="2"/>
        <scheme val="minor"/>
      </rPr>
      <t>2</t>
    </r>
    <r>
      <rPr>
        <b/>
        <sz val="8"/>
        <color theme="1"/>
        <rFont val="Calibri"/>
        <family val="2"/>
        <scheme val="minor"/>
      </rPr>
      <t>O</t>
    </r>
    <r>
      <rPr>
        <b/>
        <vertAlign val="subscript"/>
        <sz val="8"/>
        <color theme="1"/>
        <rFont val="Calibri"/>
        <family val="2"/>
        <scheme val="minor"/>
      </rPr>
      <t>5</t>
    </r>
    <r>
      <rPr>
        <b/>
        <sz val="8"/>
        <color theme="1"/>
        <rFont val="Calibri"/>
        <family val="2"/>
        <scheme val="minor"/>
      </rPr>
      <t>/t/TM 
bzw. 
kg P</t>
    </r>
    <r>
      <rPr>
        <b/>
        <vertAlign val="subscript"/>
        <sz val="8"/>
        <color theme="1"/>
        <rFont val="Calibri"/>
        <family val="2"/>
        <scheme val="minor"/>
      </rPr>
      <t>2</t>
    </r>
    <r>
      <rPr>
        <b/>
        <sz val="8"/>
        <color theme="1"/>
        <rFont val="Calibri"/>
        <family val="2"/>
        <scheme val="minor"/>
      </rPr>
      <t>O</t>
    </r>
    <r>
      <rPr>
        <b/>
        <vertAlign val="subscript"/>
        <sz val="8"/>
        <color theme="1"/>
        <rFont val="Calibri"/>
        <family val="2"/>
        <scheme val="minor"/>
      </rPr>
      <t>5</t>
    </r>
    <r>
      <rPr>
        <b/>
        <sz val="8"/>
        <color theme="1"/>
        <rFont val="Calibri"/>
        <family val="2"/>
        <scheme val="minor"/>
      </rPr>
      <t>/t/FM</t>
    </r>
  </si>
  <si>
    <r>
      <t>Summe der Nährstoffzufuhr je Betreib in kg N bzw. kg P</t>
    </r>
    <r>
      <rPr>
        <b/>
        <vertAlign val="subscript"/>
        <sz val="11"/>
        <color theme="1"/>
        <rFont val="Calibri"/>
        <family val="2"/>
        <scheme val="minor"/>
      </rPr>
      <t>2</t>
    </r>
    <r>
      <rPr>
        <b/>
        <sz val="11"/>
        <color theme="1"/>
        <rFont val="Calibri"/>
        <family val="2"/>
        <scheme val="minor"/>
      </rPr>
      <t>O</t>
    </r>
    <r>
      <rPr>
        <b/>
        <vertAlign val="subscript"/>
        <sz val="11"/>
        <color theme="1"/>
        <rFont val="Calibri"/>
        <family val="2"/>
        <scheme val="minor"/>
      </rPr>
      <t>5</t>
    </r>
  </si>
  <si>
    <r>
      <t>kg P</t>
    </r>
    <r>
      <rPr>
        <b/>
        <vertAlign val="subscript"/>
        <sz val="8"/>
        <color theme="1"/>
        <rFont val="Calibri"/>
        <family val="2"/>
        <scheme val="minor"/>
      </rPr>
      <t>2</t>
    </r>
    <r>
      <rPr>
        <b/>
        <sz val="8"/>
        <color theme="1"/>
        <rFont val="Calibri"/>
        <family val="2"/>
        <scheme val="minor"/>
      </rPr>
      <t>O</t>
    </r>
    <r>
      <rPr>
        <b/>
        <vertAlign val="subscript"/>
        <sz val="8"/>
        <color theme="1"/>
        <rFont val="Calibri"/>
        <family val="2"/>
        <scheme val="minor"/>
      </rPr>
      <t>5</t>
    </r>
    <r>
      <rPr>
        <b/>
        <sz val="8"/>
        <color theme="1"/>
        <rFont val="Calibri"/>
        <family val="2"/>
        <scheme val="minor"/>
      </rPr>
      <t>/t/TM</t>
    </r>
  </si>
  <si>
    <r>
      <t>Summe der Nährstoffabfuhr je Betreib in kg N bzw. kg P</t>
    </r>
    <r>
      <rPr>
        <b/>
        <vertAlign val="subscript"/>
        <sz val="11"/>
        <color theme="1"/>
        <rFont val="Calibri"/>
        <family val="2"/>
        <scheme val="minor"/>
      </rPr>
      <t>2</t>
    </r>
    <r>
      <rPr>
        <b/>
        <sz val="11"/>
        <color theme="1"/>
        <rFont val="Calibri"/>
        <family val="2"/>
        <scheme val="minor"/>
      </rPr>
      <t>O</t>
    </r>
    <r>
      <rPr>
        <b/>
        <vertAlign val="subscript"/>
        <sz val="11"/>
        <color theme="1"/>
        <rFont val="Calibri"/>
        <family val="2"/>
        <scheme val="minor"/>
      </rPr>
      <t>5</t>
    </r>
  </si>
  <si>
    <r>
      <t>P</t>
    </r>
    <r>
      <rPr>
        <b/>
        <vertAlign val="subscript"/>
        <sz val="11"/>
        <color theme="1"/>
        <rFont val="Calibri"/>
        <family val="2"/>
        <scheme val="minor"/>
      </rPr>
      <t>2</t>
    </r>
    <r>
      <rPr>
        <b/>
        <sz val="11"/>
        <color theme="1"/>
        <rFont val="Calibri"/>
        <family val="2"/>
        <scheme val="minor"/>
      </rPr>
      <t>O</t>
    </r>
    <r>
      <rPr>
        <b/>
        <vertAlign val="subscript"/>
        <sz val="11"/>
        <color theme="1"/>
        <rFont val="Calibri"/>
        <family val="2"/>
        <scheme val="minor"/>
      </rPr>
      <t>5</t>
    </r>
    <r>
      <rPr>
        <b/>
        <sz val="11"/>
        <color theme="1"/>
        <rFont val="Calibri"/>
        <family val="2"/>
        <scheme val="minor"/>
      </rPr>
      <t xml:space="preserve"> kg/ha</t>
    </r>
  </si>
  <si>
    <r>
      <t>P</t>
    </r>
    <r>
      <rPr>
        <b/>
        <vertAlign val="subscript"/>
        <sz val="11"/>
        <color theme="1"/>
        <rFont val="Calibri"/>
        <family val="2"/>
        <scheme val="minor"/>
      </rPr>
      <t>2</t>
    </r>
    <r>
      <rPr>
        <b/>
        <sz val="11"/>
        <color theme="1"/>
        <rFont val="Calibri"/>
        <family val="2"/>
        <scheme val="minor"/>
      </rPr>
      <t>O</t>
    </r>
    <r>
      <rPr>
        <b/>
        <vertAlign val="subscript"/>
        <sz val="11"/>
        <color theme="1"/>
        <rFont val="Calibri"/>
        <family val="2"/>
        <scheme val="minor"/>
      </rPr>
      <t>5</t>
    </r>
    <r>
      <rPr>
        <b/>
        <sz val="11"/>
        <color theme="1"/>
        <rFont val="Calibri"/>
        <family val="2"/>
        <scheme val="minor"/>
      </rPr>
      <t>/Betrieb</t>
    </r>
  </si>
  <si>
    <t>N kg/Betrieb</t>
  </si>
  <si>
    <t>N kg/t TM 
bzw 
N kg/t FM</t>
  </si>
  <si>
    <r>
      <t>P</t>
    </r>
    <r>
      <rPr>
        <b/>
        <vertAlign val="subscript"/>
        <sz val="11"/>
        <color theme="1"/>
        <rFont val="Calibri"/>
        <family val="2"/>
        <scheme val="minor"/>
      </rPr>
      <t>2</t>
    </r>
    <r>
      <rPr>
        <b/>
        <sz val="11"/>
        <color theme="1"/>
        <rFont val="Calibri"/>
        <family val="2"/>
        <scheme val="minor"/>
      </rPr>
      <t>O</t>
    </r>
    <r>
      <rPr>
        <b/>
        <vertAlign val="subscript"/>
        <sz val="11"/>
        <color theme="1"/>
        <rFont val="Calibri"/>
        <family val="2"/>
        <scheme val="minor"/>
      </rPr>
      <t>5</t>
    </r>
    <r>
      <rPr>
        <b/>
        <sz val="11"/>
        <color theme="1"/>
        <rFont val="Calibri"/>
        <family val="2"/>
        <scheme val="minor"/>
      </rPr>
      <t xml:space="preserve"> kg/t TM</t>
    </r>
    <r>
      <rPr>
        <b/>
        <vertAlign val="subscript"/>
        <sz val="11"/>
        <color theme="1"/>
        <rFont val="Calibri"/>
        <family val="2"/>
        <scheme val="minor"/>
      </rPr>
      <t xml:space="preserve"> 
</t>
    </r>
    <r>
      <rPr>
        <b/>
        <sz val="11"/>
        <color theme="1"/>
        <rFont val="Calibri"/>
        <family val="2"/>
        <scheme val="minor"/>
      </rPr>
      <t>bzw
P</t>
    </r>
    <r>
      <rPr>
        <b/>
        <vertAlign val="subscript"/>
        <sz val="11"/>
        <color theme="1"/>
        <rFont val="Calibri"/>
        <family val="2"/>
        <scheme val="minor"/>
      </rPr>
      <t>2</t>
    </r>
    <r>
      <rPr>
        <b/>
        <sz val="11"/>
        <color theme="1"/>
        <rFont val="Calibri"/>
        <family val="2"/>
        <scheme val="minor"/>
      </rPr>
      <t>O</t>
    </r>
    <r>
      <rPr>
        <b/>
        <vertAlign val="subscript"/>
        <sz val="11"/>
        <color theme="1"/>
        <rFont val="Calibri"/>
        <family val="2"/>
        <scheme val="minor"/>
      </rPr>
      <t>5</t>
    </r>
    <r>
      <rPr>
        <b/>
        <sz val="11"/>
        <color theme="1"/>
        <rFont val="Calibri"/>
        <family val="2"/>
        <scheme val="minor"/>
      </rPr>
      <t xml:space="preserve"> kg/t FM</t>
    </r>
  </si>
  <si>
    <t>FM</t>
  </si>
  <si>
    <r>
      <rPr>
        <b/>
        <sz val="11"/>
        <color theme="1"/>
        <rFont val="Calibri"/>
        <family val="2"/>
        <scheme val="minor"/>
      </rPr>
      <t>FM</t>
    </r>
    <r>
      <rPr>
        <sz val="11"/>
        <color theme="1"/>
        <rFont val="Calibri"/>
        <family val="2"/>
        <scheme val="minor"/>
      </rPr>
      <t xml:space="preserve"> für Frischmasse in Spalte B eintagen</t>
    </r>
  </si>
  <si>
    <r>
      <t>für Stickstoff (N) und Phosphat (P</t>
    </r>
    <r>
      <rPr>
        <b/>
        <vertAlign val="subscript"/>
        <sz val="12"/>
        <rFont val="Arial"/>
        <family val="2"/>
      </rPr>
      <t>2</t>
    </r>
    <r>
      <rPr>
        <b/>
        <sz val="12"/>
        <rFont val="Arial"/>
        <family val="2"/>
      </rPr>
      <t>O</t>
    </r>
    <r>
      <rPr>
        <b/>
        <vertAlign val="subscript"/>
        <sz val="12"/>
        <rFont val="Arial"/>
        <family val="2"/>
      </rPr>
      <t>5</t>
    </r>
    <r>
      <rPr>
        <b/>
        <sz val="12"/>
        <rFont val="Arial"/>
        <family val="2"/>
      </rPr>
      <t>)</t>
    </r>
  </si>
  <si>
    <r>
      <t xml:space="preserve">Summe der Nährstoffzufuhr je 
</t>
    </r>
    <r>
      <rPr>
        <b/>
        <u/>
        <sz val="10"/>
        <color theme="1"/>
        <rFont val="Calibri"/>
        <family val="2"/>
        <scheme val="minor"/>
      </rPr>
      <t>Betrieb</t>
    </r>
    <r>
      <rPr>
        <b/>
        <sz val="10"/>
        <color theme="1"/>
        <rFont val="Calibri"/>
        <family val="2"/>
        <scheme val="minor"/>
      </rPr>
      <t xml:space="preserve"> in kg</t>
    </r>
  </si>
  <si>
    <r>
      <t xml:space="preserve">Summe der Nährstoffzufuhr je 
</t>
    </r>
    <r>
      <rPr>
        <b/>
        <u/>
        <sz val="10"/>
        <color theme="1"/>
        <rFont val="Calibri"/>
        <family val="2"/>
        <scheme val="minor"/>
      </rPr>
      <t>Hektar</t>
    </r>
    <r>
      <rPr>
        <b/>
        <sz val="10"/>
        <color theme="1"/>
        <rFont val="Calibri"/>
        <family val="2"/>
        <scheme val="minor"/>
      </rPr>
      <t xml:space="preserve"> in kg</t>
    </r>
  </si>
  <si>
    <r>
      <t xml:space="preserve">Summe der Nährstoffabgabe je 
</t>
    </r>
    <r>
      <rPr>
        <b/>
        <u/>
        <sz val="10"/>
        <color theme="1"/>
        <rFont val="Calibri"/>
        <family val="2"/>
        <scheme val="minor"/>
      </rPr>
      <t>Hektar</t>
    </r>
    <r>
      <rPr>
        <b/>
        <sz val="10"/>
        <color theme="1"/>
        <rFont val="Calibri"/>
        <family val="2"/>
        <scheme val="minor"/>
      </rPr>
      <t xml:space="preserve"> in kg</t>
    </r>
  </si>
  <si>
    <r>
      <t xml:space="preserve">Summe der Nährstoffabgabe je 
</t>
    </r>
    <r>
      <rPr>
        <b/>
        <u/>
        <sz val="10"/>
        <color theme="1"/>
        <rFont val="Calibri"/>
        <family val="2"/>
        <scheme val="minor"/>
      </rPr>
      <t>Betrieb</t>
    </r>
    <r>
      <rPr>
        <b/>
        <sz val="10"/>
        <color theme="1"/>
        <rFont val="Calibri"/>
        <family val="2"/>
        <scheme val="minor"/>
      </rPr>
      <t xml:space="preserve"> in kg</t>
    </r>
  </si>
  <si>
    <r>
      <t xml:space="preserve">Differenz zwischen Nährstoffzufuhr und Nährstoffabgabe je </t>
    </r>
    <r>
      <rPr>
        <b/>
        <u/>
        <sz val="10"/>
        <color theme="1"/>
        <rFont val="Calibri"/>
        <family val="2"/>
        <scheme val="minor"/>
      </rPr>
      <t>Betrieb</t>
    </r>
    <r>
      <rPr>
        <b/>
        <sz val="10"/>
        <color theme="1"/>
        <rFont val="Calibri"/>
        <family val="2"/>
        <scheme val="minor"/>
      </rPr>
      <t xml:space="preserve"> in kg</t>
    </r>
  </si>
  <si>
    <r>
      <t xml:space="preserve">Differenz zwischen Nährstoffzufuhr und Nährstoffabgabe je </t>
    </r>
    <r>
      <rPr>
        <b/>
        <u/>
        <sz val="10"/>
        <color theme="1"/>
        <rFont val="Calibri"/>
        <family val="2"/>
        <scheme val="minor"/>
      </rPr>
      <t>Hektar</t>
    </r>
    <r>
      <rPr>
        <b/>
        <sz val="10"/>
        <color theme="1"/>
        <rFont val="Calibri"/>
        <family val="2"/>
        <scheme val="minor"/>
      </rPr>
      <t xml:space="preserve"> in kg</t>
    </r>
  </si>
  <si>
    <t>Beginn des festgelegten Bezugsjahres:</t>
  </si>
  <si>
    <t>Ende des festgelegt Bezugjahres:</t>
  </si>
  <si>
    <r>
      <t xml:space="preserve">Stickstoffabfuhr von Grobfutterflächen 
</t>
    </r>
    <r>
      <rPr>
        <sz val="8"/>
        <color theme="1"/>
        <rFont val="Calibri"/>
        <family val="2"/>
        <scheme val="minor"/>
      </rPr>
      <t>(nach § 8 Absatz 3 Satz 1 der DüV)</t>
    </r>
  </si>
  <si>
    <r>
      <t>kg P</t>
    </r>
    <r>
      <rPr>
        <b/>
        <vertAlign val="subscript"/>
        <sz val="11"/>
        <color theme="1"/>
        <rFont val="Calibri"/>
        <family val="2"/>
        <scheme val="minor"/>
      </rPr>
      <t>2</t>
    </r>
    <r>
      <rPr>
        <b/>
        <sz val="11"/>
        <color theme="1"/>
        <rFont val="Calibri"/>
        <family val="2"/>
        <scheme val="minor"/>
      </rPr>
      <t>O</t>
    </r>
    <r>
      <rPr>
        <b/>
        <vertAlign val="subscript"/>
        <sz val="11"/>
        <color theme="1"/>
        <rFont val="Calibri"/>
        <family val="2"/>
        <scheme val="minor"/>
      </rPr>
      <t>5</t>
    </r>
  </si>
  <si>
    <r>
      <t>kg P</t>
    </r>
    <r>
      <rPr>
        <b/>
        <vertAlign val="subscript"/>
        <sz val="10"/>
        <rFont val="Arial"/>
        <family val="2"/>
      </rPr>
      <t>2</t>
    </r>
    <r>
      <rPr>
        <b/>
        <sz val="10"/>
        <rFont val="Arial"/>
        <family val="2"/>
      </rPr>
      <t>O</t>
    </r>
    <r>
      <rPr>
        <b/>
        <vertAlign val="subscript"/>
        <sz val="10"/>
        <rFont val="Arial"/>
        <family val="2"/>
      </rPr>
      <t>5</t>
    </r>
    <r>
      <rPr>
        <b/>
        <sz val="10"/>
        <rFont val="Arial"/>
        <family val="2"/>
      </rPr>
      <t xml:space="preserve"> je dt</t>
    </r>
  </si>
  <si>
    <r>
      <t>kg/m</t>
    </r>
    <r>
      <rPr>
        <vertAlign val="superscript"/>
        <sz val="8"/>
        <color theme="1"/>
        <rFont val="Calibri"/>
        <family val="2"/>
      </rPr>
      <t xml:space="preserve">3
</t>
    </r>
    <r>
      <rPr>
        <sz val="8"/>
        <color theme="1"/>
        <rFont val="Calibri"/>
        <family val="2"/>
      </rPr>
      <t xml:space="preserve"> bzw. 
kg/t</t>
    </r>
  </si>
  <si>
    <r>
      <t>kg/m</t>
    </r>
    <r>
      <rPr>
        <vertAlign val="superscript"/>
        <sz val="8"/>
        <color theme="1"/>
        <rFont val="Calibri"/>
        <family val="2"/>
      </rPr>
      <t xml:space="preserve">3
</t>
    </r>
    <r>
      <rPr>
        <sz val="8"/>
        <color theme="1"/>
        <rFont val="Calibri"/>
        <family val="2"/>
      </rPr>
      <t>bzw.
 kg/t</t>
    </r>
  </si>
  <si>
    <r>
      <t>kg/m</t>
    </r>
    <r>
      <rPr>
        <vertAlign val="superscript"/>
        <sz val="8"/>
        <color theme="1"/>
        <rFont val="Calibri"/>
        <family val="2"/>
      </rPr>
      <t>3</t>
    </r>
    <r>
      <rPr>
        <sz val="8"/>
        <color theme="1"/>
        <rFont val="Calibri"/>
        <family val="2"/>
      </rPr>
      <t xml:space="preserve"> 
bzw.
 kg/t</t>
    </r>
  </si>
  <si>
    <r>
      <t>P</t>
    </r>
    <r>
      <rPr>
        <vertAlign val="subscript"/>
        <sz val="8"/>
        <color theme="1"/>
        <rFont val="Calibri"/>
        <family val="2"/>
      </rPr>
      <t>2</t>
    </r>
    <r>
      <rPr>
        <sz val="8"/>
        <color theme="1"/>
        <rFont val="Calibri"/>
        <family val="2"/>
      </rPr>
      <t>O</t>
    </r>
    <r>
      <rPr>
        <vertAlign val="subscript"/>
        <sz val="8"/>
        <color theme="1"/>
        <rFont val="Calibri"/>
        <family val="2"/>
      </rPr>
      <t>5</t>
    </r>
  </si>
  <si>
    <r>
      <t xml:space="preserve">Saatgut und Pflanzgut
</t>
    </r>
    <r>
      <rPr>
        <sz val="8"/>
        <color theme="1"/>
        <rFont val="Calibri"/>
        <family val="2"/>
        <scheme val="minor"/>
      </rPr>
      <t>(nur Getreide, Mais Kartoffeln und Körnerleguminosen)</t>
    </r>
  </si>
  <si>
    <t>N kg/dt</t>
  </si>
  <si>
    <r>
      <t>P</t>
    </r>
    <r>
      <rPr>
        <b/>
        <vertAlign val="subscript"/>
        <sz val="11"/>
        <color theme="1"/>
        <rFont val="Calibri"/>
        <family val="2"/>
        <scheme val="minor"/>
      </rPr>
      <t>2</t>
    </r>
    <r>
      <rPr>
        <b/>
        <sz val="11"/>
        <color theme="1"/>
        <rFont val="Calibri"/>
        <family val="2"/>
        <scheme val="minor"/>
      </rPr>
      <t>O</t>
    </r>
    <r>
      <rPr>
        <b/>
        <vertAlign val="subscript"/>
        <sz val="11"/>
        <color theme="1"/>
        <rFont val="Calibri"/>
        <family val="2"/>
        <scheme val="minor"/>
      </rPr>
      <t>5</t>
    </r>
    <r>
      <rPr>
        <b/>
        <sz val="11"/>
        <color theme="1"/>
        <rFont val="Calibri"/>
        <family val="2"/>
        <scheme val="minor"/>
      </rPr>
      <t xml:space="preserve"> kg/dt</t>
    </r>
  </si>
  <si>
    <t>P kg/dt</t>
  </si>
  <si>
    <t>kg N/m³ 
bzw
kg N/t</t>
  </si>
  <si>
    <t>m³
bzw
t</t>
  </si>
  <si>
    <t xml:space="preserve">
Die Stoff-Strom-Bilanz-Verordnung verpflichtet bestimmte Betriebe gemäß der Dünge-VO neben der verbindlichen Nährstoffbilanz eine weitere Bilanz, die sogenannte Stoff-Strom-Bilanz, anzufertigen.
Die Regelungen der StoffBilV gelten bis 2023 für Betriebe  
1.   mit mehr als 20 Hektar landwirtschaftlicher Nutzfläche oder mehr als 50 Großvieheinheiten je Betrieb
2. die unter dieser Grenze liegen aber mindestens 750 kg Stickstoff (N) in Form von Wirtschaftsdünger aufnehmen
3.  die eine Biogasanlage unterhalten und mit einem Betrieb nach 1. oder 2. in einem funktionalen Zusammenhang stehen, wenn dem Betrieb im jeweiligen Bezugsjahr Wirtschaftsdünger aus diesem Betrieb oder sonst außerhalb des Betriebs anfallender
Wirtschaftsdünger zugeführt wird.
Die Stoffstrombilanz ist spätestens bis sechs Monate nach Ende des Bezugszeitraums anzufertigen. Diese Excel-Anwendung des Landesbetriebes Landwirtschaft Hessen (LLH) hilft Ihnen bei der Anfertigung. Diese Datei wird auf den Seiten des LLH kontinuierlich aktualisiert. 
Achten Sie daher bitte darauf, immer mit der aktuellen Version zu arbeiten. Die jeweilige Versionsnummer wird am linken unteren Rand der Arbeitsblätter dargestellt.
(Version 1.5)
</t>
  </si>
  <si>
    <t>Apfel</t>
  </si>
  <si>
    <t>Birne</t>
  </si>
  <si>
    <t>Quitte</t>
  </si>
  <si>
    <t>Süßkirsche</t>
  </si>
  <si>
    <t>Sauerkirsche</t>
  </si>
  <si>
    <t>Pflaume</t>
  </si>
  <si>
    <t>Pfirsich</t>
  </si>
  <si>
    <t>Aprikose</t>
  </si>
  <si>
    <t>Rebe, Traube</t>
  </si>
  <si>
    <t>Johannisbeere rot</t>
  </si>
  <si>
    <t>Johannisbeere schwarz</t>
  </si>
  <si>
    <t>Stachelbeere</t>
  </si>
  <si>
    <t>Himbeere</t>
  </si>
  <si>
    <t>Brombeere</t>
  </si>
  <si>
    <t>Sanddorn</t>
  </si>
  <si>
    <t>Aroniabeere</t>
  </si>
  <si>
    <t>Buschbohne, Hülse + Korn</t>
  </si>
  <si>
    <t>Hülse + Korn</t>
  </si>
  <si>
    <t>Stangenbohne, Hülse + Korn</t>
  </si>
  <si>
    <t>Stangenbohne</t>
  </si>
  <si>
    <t>Mark-, Gemüseerbse, Korn</t>
  </si>
  <si>
    <t>Mark-, Gemüseerbse</t>
  </si>
  <si>
    <t>Korn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</si>
</sst>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46" x14ac:knownFonts="1">
    <font>
      <sz val="11"/>
      <color theme="1"/>
      <name val="Calibri"/>
      <family val="2"/>
      <scheme val="minor"/>
    </font>
    <font>
      <b/>
      <sz val="11"/>
      <color theme="1"/>
      <name val="Calibri"/>
      <family val="2"/>
      <scheme val="minor"/>
    </font>
    <font>
      <b/>
      <sz val="14"/>
      <name val="Arial"/>
      <family val="2"/>
    </font>
    <font>
      <b/>
      <sz val="12"/>
      <name val="Arial"/>
      <family val="2"/>
    </font>
    <font>
      <b/>
      <sz val="10"/>
      <name val="Arial"/>
      <family val="2"/>
    </font>
    <font>
      <b/>
      <vertAlign val="subscript"/>
      <sz val="10"/>
      <name val="Arial"/>
      <family val="2"/>
    </font>
    <font>
      <sz val="10"/>
      <name val="Arial"/>
      <family val="2"/>
    </font>
    <font>
      <sz val="24"/>
      <name val="Arial"/>
      <family val="2"/>
    </font>
    <font>
      <b/>
      <vertAlign val="subscript"/>
      <sz val="12"/>
      <name val="Arial"/>
      <family val="2"/>
    </font>
    <font>
      <b/>
      <sz val="18"/>
      <color theme="1"/>
      <name val="Calibri"/>
      <family val="2"/>
      <scheme val="minor"/>
    </font>
    <font>
      <b/>
      <sz val="14"/>
      <color theme="1"/>
      <name val="Calibri"/>
      <family val="2"/>
      <scheme val="minor"/>
    </font>
    <font>
      <sz val="14"/>
      <color theme="1"/>
      <name val="Calibri"/>
      <family val="2"/>
      <scheme val="minor"/>
    </font>
    <font>
      <vertAlign val="superscript"/>
      <sz val="11"/>
      <color theme="1"/>
      <name val="Calibri"/>
      <family val="2"/>
      <scheme val="minor"/>
    </font>
    <font>
      <u/>
      <sz val="11"/>
      <color theme="10"/>
      <name val="Calibri"/>
      <family val="2"/>
      <scheme val="minor"/>
    </font>
    <font>
      <sz val="11"/>
      <color theme="5" tint="-0.249977111117893"/>
      <name val="Calibri"/>
      <family val="2"/>
      <scheme val="minor"/>
    </font>
    <font>
      <sz val="11"/>
      <color theme="0" tint="-0.499984740745262"/>
      <name val="Calibri"/>
      <family val="2"/>
      <scheme val="minor"/>
    </font>
    <font>
      <u/>
      <sz val="11"/>
      <color theme="0" tint="-0.499984740745262"/>
      <name val="Calibri"/>
      <family val="2"/>
      <scheme val="minor"/>
    </font>
    <font>
      <u/>
      <sz val="7"/>
      <color theme="10"/>
      <name val="Calibri"/>
      <family val="2"/>
      <scheme val="minor"/>
    </font>
    <font>
      <b/>
      <vertAlign val="subscript"/>
      <sz val="11"/>
      <color theme="1"/>
      <name val="Calibri"/>
      <family val="2"/>
      <scheme val="minor"/>
    </font>
    <font>
      <b/>
      <u/>
      <sz val="11"/>
      <color theme="1"/>
      <name val="Calibri"/>
      <family val="2"/>
      <scheme val="minor"/>
    </font>
    <font>
      <vertAlign val="subscript"/>
      <sz val="10"/>
      <name val="Arial"/>
      <family val="2"/>
    </font>
    <font>
      <sz val="8"/>
      <color theme="1"/>
      <name val="Calibri"/>
      <family val="2"/>
      <scheme val="minor"/>
    </font>
    <font>
      <b/>
      <sz val="11"/>
      <color theme="1"/>
      <name val="Arial"/>
      <family val="2"/>
    </font>
    <font>
      <b/>
      <sz val="10"/>
      <color theme="1"/>
      <name val="Calibri"/>
      <family val="2"/>
      <scheme val="minor"/>
    </font>
    <font>
      <sz val="11"/>
      <color rgb="FFFF0000"/>
      <name val="Calibri"/>
      <family val="2"/>
      <scheme val="minor"/>
    </font>
    <font>
      <b/>
      <sz val="11"/>
      <color rgb="FFFF0000"/>
      <name val="Calibri"/>
      <family val="2"/>
      <scheme val="minor"/>
    </font>
    <font>
      <sz val="11"/>
      <color rgb="FF000000"/>
      <name val="Calibri"/>
      <family val="2"/>
    </font>
    <font>
      <b/>
      <sz val="10"/>
      <color theme="1"/>
      <name val="Arial"/>
      <family val="2"/>
    </font>
    <font>
      <sz val="10"/>
      <color theme="1"/>
      <name val="Calibri"/>
      <family val="2"/>
      <scheme val="minor"/>
    </font>
    <font>
      <b/>
      <sz val="14"/>
      <color rgb="FFFF0000"/>
      <name val="Calibri"/>
      <family val="2"/>
      <scheme val="minor"/>
    </font>
    <font>
      <sz val="9"/>
      <color theme="1"/>
      <name val="Arial"/>
      <family val="2"/>
    </font>
    <font>
      <b/>
      <sz val="8"/>
      <color theme="1"/>
      <name val="Calibri"/>
      <family val="2"/>
      <scheme val="minor"/>
    </font>
    <font>
      <b/>
      <sz val="12"/>
      <color theme="1"/>
      <name val="Calibri"/>
      <family val="2"/>
      <scheme val="minor"/>
    </font>
    <font>
      <b/>
      <sz val="18"/>
      <name val="Calibri"/>
      <family val="2"/>
      <scheme val="minor"/>
    </font>
    <font>
      <sz val="18"/>
      <color theme="1"/>
      <name val="Calibri"/>
      <family val="2"/>
      <scheme val="minor"/>
    </font>
    <font>
      <sz val="8"/>
      <color theme="1"/>
      <name val="Calibri"/>
      <family val="2"/>
    </font>
    <font>
      <b/>
      <sz val="8"/>
      <color theme="1"/>
      <name val="Calibri"/>
      <family val="2"/>
    </font>
    <font>
      <sz val="11"/>
      <color indexed="8"/>
      <name val="Calibri"/>
      <family val="2"/>
    </font>
    <font>
      <b/>
      <sz val="18"/>
      <color indexed="8"/>
      <name val="Calibri"/>
      <family val="2"/>
    </font>
    <font>
      <b/>
      <vertAlign val="subscript"/>
      <sz val="8"/>
      <color theme="1"/>
      <name val="Calibri"/>
      <family val="2"/>
      <scheme val="minor"/>
    </font>
    <font>
      <b/>
      <vertAlign val="subscript"/>
      <sz val="10"/>
      <color theme="1"/>
      <name val="Calibri"/>
      <family val="2"/>
      <scheme val="minor"/>
    </font>
    <font>
      <b/>
      <u/>
      <sz val="10"/>
      <color theme="1"/>
      <name val="Calibri"/>
      <family val="2"/>
      <scheme val="minor"/>
    </font>
    <font>
      <sz val="11"/>
      <color theme="1"/>
      <name val="Calibri"/>
      <family val="2"/>
      <scheme val="minor"/>
    </font>
    <font>
      <b/>
      <sz val="11"/>
      <color theme="0" tint="-0.499984740745262"/>
      <name val="Calibri"/>
      <family val="2"/>
      <scheme val="minor"/>
    </font>
    <font>
      <vertAlign val="superscript"/>
      <sz val="8"/>
      <color theme="1"/>
      <name val="Calibri"/>
      <family val="2"/>
    </font>
    <font>
      <vertAlign val="subscript"/>
      <sz val="8"/>
      <color theme="1"/>
      <name val="Calibri"/>
      <family val="2"/>
    </font>
  </fonts>
  <fills count="12">
    <fill>
      <patternFill patternType="none"/>
    </fill>
    <fill>
      <patternFill patternType="gray125"/>
    </fill>
    <fill>
      <patternFill patternType="solid">
        <fgColor theme="0" tint="-0.249977111117893"/>
        <bgColor indexed="64"/>
      </patternFill>
    </fill>
    <fill>
      <patternFill patternType="solid">
        <fgColor rgb="FFFFFF00"/>
        <bgColor indexed="64"/>
      </patternFill>
    </fill>
    <fill>
      <patternFill patternType="solid">
        <fgColor rgb="FFFFC000"/>
        <bgColor indexed="64"/>
      </patternFill>
    </fill>
    <fill>
      <patternFill patternType="solid">
        <fgColor indexed="22"/>
        <bgColor indexed="64"/>
      </patternFill>
    </fill>
    <fill>
      <patternFill patternType="solid">
        <fgColor theme="0"/>
        <bgColor indexed="64"/>
      </patternFill>
    </fill>
    <fill>
      <patternFill patternType="solid">
        <fgColor rgb="FF92D050"/>
        <bgColor indexed="64"/>
      </patternFill>
    </fill>
    <fill>
      <patternFill patternType="solid">
        <fgColor theme="5" tint="0.39997558519241921"/>
        <bgColor indexed="64"/>
      </patternFill>
    </fill>
    <fill>
      <patternFill patternType="solid">
        <fgColor theme="7"/>
        <bgColor indexed="64"/>
      </patternFill>
    </fill>
    <fill>
      <patternFill patternType="solid">
        <fgColor theme="0" tint="-4.9989318521683403E-2"/>
        <bgColor indexed="64"/>
      </patternFill>
    </fill>
    <fill>
      <patternFill patternType="solid">
        <fgColor rgb="FFFFCC00"/>
        <bgColor indexed="64"/>
      </patternFill>
    </fill>
  </fills>
  <borders count="9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top style="medium">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right style="thin">
        <color rgb="FF000000"/>
      </right>
      <top/>
      <bottom style="thin">
        <color rgb="FF000000"/>
      </bottom>
      <diagonal/>
    </border>
    <border>
      <left/>
      <right style="thin">
        <color rgb="FF000000"/>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style="thin">
        <color indexed="64"/>
      </left>
      <right/>
      <top/>
      <bottom/>
      <diagonal/>
    </border>
    <border>
      <left style="thin">
        <color rgb="FF000000"/>
      </left>
      <right/>
      <top/>
      <bottom style="thin">
        <color rgb="FF000000"/>
      </bottom>
      <diagonal/>
    </border>
    <border>
      <left style="thin">
        <color rgb="FF000000"/>
      </left>
      <right/>
      <top style="thin">
        <color rgb="FF000000"/>
      </top>
      <bottom/>
      <diagonal/>
    </border>
    <border>
      <left style="thin">
        <color rgb="FF000000"/>
      </left>
      <right/>
      <top/>
      <bottom/>
      <diagonal/>
    </border>
    <border>
      <left/>
      <right style="thin">
        <color rgb="FF000000"/>
      </right>
      <top style="thin">
        <color rgb="FF000000"/>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top/>
      <bottom style="medium">
        <color indexed="64"/>
      </bottom>
      <diagonal/>
    </border>
    <border>
      <left style="thick">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n">
        <color indexed="64"/>
      </left>
      <right style="thick">
        <color indexed="64"/>
      </right>
      <top style="thick">
        <color indexed="64"/>
      </top>
      <bottom style="thick">
        <color indexed="64"/>
      </bottom>
      <diagonal/>
    </border>
    <border>
      <left style="thin">
        <color indexed="64"/>
      </left>
      <right/>
      <top/>
      <bottom style="thin">
        <color indexed="64"/>
      </bottom>
      <diagonal/>
    </border>
    <border>
      <left style="thin">
        <color indexed="64"/>
      </left>
      <right style="thick">
        <color indexed="64"/>
      </right>
      <top style="thin">
        <color indexed="64"/>
      </top>
      <bottom style="thin">
        <color indexed="64"/>
      </bottom>
      <diagonal/>
    </border>
    <border>
      <left style="medium">
        <color indexed="64"/>
      </left>
      <right style="thin">
        <color indexed="64"/>
      </right>
      <top style="thin">
        <color indexed="64"/>
      </top>
      <bottom style="thick">
        <color indexed="64"/>
      </bottom>
      <diagonal/>
    </border>
    <border>
      <left style="medium">
        <color indexed="64"/>
      </left>
      <right style="thin">
        <color indexed="64"/>
      </right>
      <top style="thick">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medium">
        <color indexed="64"/>
      </top>
      <bottom style="medium">
        <color indexed="64"/>
      </bottom>
      <diagonal/>
    </border>
    <border>
      <left style="thick">
        <color indexed="64"/>
      </left>
      <right style="thick">
        <color indexed="64"/>
      </right>
      <top style="thick">
        <color indexed="64"/>
      </top>
      <bottom style="thick">
        <color indexed="64"/>
      </bottom>
      <diagonal/>
    </border>
    <border>
      <left/>
      <right style="thin">
        <color indexed="64"/>
      </right>
      <top/>
      <bottom style="medium">
        <color indexed="64"/>
      </bottom>
      <diagonal/>
    </border>
    <border>
      <left style="thin">
        <color indexed="64"/>
      </left>
      <right/>
      <top style="medium">
        <color indexed="64"/>
      </top>
      <bottom/>
      <diagonal/>
    </border>
    <border>
      <left style="thin">
        <color indexed="64"/>
      </left>
      <right/>
      <top style="medium">
        <color indexed="64"/>
      </top>
      <bottom style="medium">
        <color indexed="64"/>
      </bottom>
      <diagonal/>
    </border>
    <border>
      <left/>
      <right style="medium">
        <color indexed="64"/>
      </right>
      <top style="medium">
        <color indexed="64"/>
      </top>
      <bottom style="thick">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s>
  <cellStyleXfs count="6">
    <xf numFmtId="0" fontId="0" fillId="0" borderId="0"/>
    <xf numFmtId="0" fontId="3" fillId="5" borderId="9" applyNumberFormat="0">
      <alignment horizontal="center"/>
    </xf>
    <xf numFmtId="49" fontId="6" fillId="0" borderId="9"/>
    <xf numFmtId="3" fontId="6" fillId="0" borderId="0" applyFont="0" applyFill="0" applyBorder="0" applyAlignment="0" applyProtection="0"/>
    <xf numFmtId="4" fontId="6" fillId="0" borderId="9"/>
    <xf numFmtId="0" fontId="13" fillId="0" borderId="0" applyNumberFormat="0" applyFill="0" applyBorder="0" applyAlignment="0" applyProtection="0"/>
  </cellStyleXfs>
  <cellXfs count="696">
    <xf numFmtId="0" fontId="0" fillId="0" borderId="0" xfId="0"/>
    <xf numFmtId="0" fontId="0" fillId="0" borderId="0" xfId="0" applyBorder="1"/>
    <xf numFmtId="0" fontId="0" fillId="0" borderId="4" xfId="0" applyBorder="1"/>
    <xf numFmtId="16" fontId="0" fillId="0" borderId="0" xfId="0" applyNumberFormat="1"/>
    <xf numFmtId="0" fontId="0" fillId="0" borderId="0" xfId="0" applyFill="1"/>
    <xf numFmtId="0" fontId="0" fillId="0" borderId="9" xfId="0" applyBorder="1"/>
    <xf numFmtId="0" fontId="0" fillId="0" borderId="0" xfId="0" applyAlignment="1"/>
    <xf numFmtId="0" fontId="1" fillId="0" borderId="0" xfId="0" applyFont="1"/>
    <xf numFmtId="0" fontId="0" fillId="0" borderId="6" xfId="0" applyBorder="1"/>
    <xf numFmtId="0" fontId="0" fillId="0" borderId="7" xfId="0" applyBorder="1"/>
    <xf numFmtId="1" fontId="0" fillId="0" borderId="15" xfId="0" applyNumberFormat="1" applyBorder="1"/>
    <xf numFmtId="0" fontId="0" fillId="0" borderId="6" xfId="0" applyFill="1" applyBorder="1"/>
    <xf numFmtId="0" fontId="0" fillId="0" borderId="7" xfId="0" applyFill="1" applyBorder="1"/>
    <xf numFmtId="0" fontId="0" fillId="0" borderId="15" xfId="0" applyBorder="1"/>
    <xf numFmtId="0" fontId="1" fillId="0" borderId="7" xfId="0" applyFont="1" applyBorder="1" applyAlignment="1"/>
    <xf numFmtId="0" fontId="0" fillId="0" borderId="9" xfId="0" applyBorder="1" applyAlignment="1">
      <alignment horizontal="right"/>
    </xf>
    <xf numFmtId="0" fontId="0" fillId="0" borderId="0" xfId="0" applyAlignment="1">
      <alignment horizontal="center" vertical="center"/>
    </xf>
    <xf numFmtId="0" fontId="0" fillId="0" borderId="9" xfId="0" applyBorder="1" applyAlignment="1">
      <alignment horizontal="center" vertical="center"/>
    </xf>
    <xf numFmtId="0" fontId="0" fillId="0" borderId="5" xfId="0" applyBorder="1"/>
    <xf numFmtId="0" fontId="0" fillId="0" borderId="38" xfId="0" applyBorder="1" applyAlignment="1">
      <alignment horizontal="center" vertical="top" wrapText="1"/>
    </xf>
    <xf numFmtId="0" fontId="0" fillId="0" borderId="39" xfId="0" applyBorder="1" applyAlignment="1">
      <alignment horizontal="center" vertical="top" wrapText="1"/>
    </xf>
    <xf numFmtId="0" fontId="0" fillId="0" borderId="42" xfId="0" applyBorder="1" applyAlignment="1">
      <alignment horizontal="left" vertical="top" wrapText="1"/>
    </xf>
    <xf numFmtId="0" fontId="0" fillId="0" borderId="43" xfId="0" applyBorder="1" applyAlignment="1">
      <alignment horizontal="left" vertical="top" wrapText="1"/>
    </xf>
    <xf numFmtId="0" fontId="0" fillId="0" borderId="41" xfId="0" applyBorder="1" applyAlignment="1">
      <alignment horizontal="center" vertical="top" wrapText="1"/>
    </xf>
    <xf numFmtId="0" fontId="0" fillId="0" borderId="9" xfId="0" applyBorder="1" applyAlignment="1">
      <alignment horizontal="center" wrapText="1"/>
    </xf>
    <xf numFmtId="0" fontId="0" fillId="0" borderId="9" xfId="0" applyBorder="1" applyAlignment="1">
      <alignment horizontal="left" vertical="top" wrapText="1"/>
    </xf>
    <xf numFmtId="0" fontId="0" fillId="0" borderId="9" xfId="0" applyBorder="1" applyAlignment="1">
      <alignment horizontal="center" vertical="top" wrapText="1"/>
    </xf>
    <xf numFmtId="0" fontId="0" fillId="0" borderId="38" xfId="0" applyBorder="1" applyAlignment="1">
      <alignment horizontal="center" vertical="center" wrapText="1"/>
    </xf>
    <xf numFmtId="0" fontId="14" fillId="0" borderId="42" xfId="0" applyFont="1" applyBorder="1" applyAlignment="1">
      <alignment horizontal="left" vertical="top" wrapText="1"/>
    </xf>
    <xf numFmtId="2" fontId="0" fillId="0" borderId="38" xfId="0" applyNumberFormat="1" applyBorder="1" applyAlignment="1">
      <alignment horizontal="center" vertical="top" wrapText="1"/>
    </xf>
    <xf numFmtId="0" fontId="15" fillId="0" borderId="0" xfId="0" applyFont="1"/>
    <xf numFmtId="2" fontId="0" fillId="0" borderId="40" xfId="0" applyNumberFormat="1" applyBorder="1" applyAlignment="1">
      <alignment horizontal="center" vertical="top" wrapText="1"/>
    </xf>
    <xf numFmtId="0" fontId="15" fillId="0" borderId="9" xfId="0" applyFont="1" applyBorder="1" applyAlignment="1">
      <alignment horizontal="center" vertical="top" wrapText="1"/>
    </xf>
    <xf numFmtId="0" fontId="15" fillId="0" borderId="9" xfId="0" applyFont="1" applyBorder="1" applyAlignment="1">
      <alignment horizontal="center" vertical="top"/>
    </xf>
    <xf numFmtId="0" fontId="15" fillId="0" borderId="39" xfId="0" applyFont="1" applyBorder="1" applyAlignment="1">
      <alignment horizontal="center" vertical="center" wrapText="1"/>
    </xf>
    <xf numFmtId="0" fontId="16" fillId="0" borderId="9" xfId="5" applyFont="1" applyBorder="1" applyAlignment="1">
      <alignment horizontal="center" vertical="top" wrapText="1"/>
    </xf>
    <xf numFmtId="0" fontId="0" fillId="0" borderId="0" xfId="0" applyAlignment="1">
      <alignment horizontal="left"/>
    </xf>
    <xf numFmtId="49" fontId="6" fillId="0" borderId="9" xfId="2" applyFont="1" applyFill="1" applyBorder="1" applyProtection="1"/>
    <xf numFmtId="49" fontId="6" fillId="0" borderId="9" xfId="2" applyFont="1" applyFill="1" applyBorder="1" applyAlignment="1" applyProtection="1">
      <alignment horizontal="center"/>
    </xf>
    <xf numFmtId="3" fontId="6" fillId="0" borderId="9" xfId="3" applyFont="1" applyFill="1" applyBorder="1" applyAlignment="1" applyProtection="1">
      <alignment horizontal="center"/>
    </xf>
    <xf numFmtId="0" fontId="1" fillId="0" borderId="9" xfId="0" applyFont="1" applyBorder="1" applyAlignment="1">
      <alignment horizontal="center" vertical="center" wrapText="1"/>
    </xf>
    <xf numFmtId="0" fontId="0" fillId="0" borderId="9" xfId="0" applyBorder="1" applyAlignment="1">
      <alignment horizontal="left" vertical="center" wrapText="1"/>
    </xf>
    <xf numFmtId="3" fontId="0" fillId="4" borderId="53" xfId="0" applyNumberFormat="1" applyFill="1" applyBorder="1" applyAlignment="1">
      <alignment horizontal="right" vertical="center"/>
    </xf>
    <xf numFmtId="3" fontId="0" fillId="4" borderId="54" xfId="0" applyNumberFormat="1" applyFill="1" applyBorder="1" applyAlignment="1">
      <alignment horizontal="right" vertical="center"/>
    </xf>
    <xf numFmtId="3" fontId="0" fillId="4" borderId="17" xfId="0" applyNumberFormat="1" applyFill="1" applyBorder="1" applyAlignment="1">
      <alignment horizontal="right" vertical="center"/>
    </xf>
    <xf numFmtId="3" fontId="1" fillId="3" borderId="17" xfId="0" applyNumberFormat="1" applyFont="1" applyFill="1" applyBorder="1" applyAlignment="1">
      <alignment horizontal="right" vertical="center"/>
    </xf>
    <xf numFmtId="3" fontId="0" fillId="4" borderId="16" xfId="0" applyNumberFormat="1" applyFill="1" applyBorder="1" applyAlignment="1">
      <alignment horizontal="right" vertical="center"/>
    </xf>
    <xf numFmtId="0" fontId="0" fillId="0" borderId="9" xfId="0" applyFill="1" applyBorder="1"/>
    <xf numFmtId="3" fontId="1" fillId="4" borderId="17" xfId="0" applyNumberFormat="1" applyFont="1" applyFill="1" applyBorder="1"/>
    <xf numFmtId="3" fontId="1" fillId="4" borderId="16" xfId="0" applyNumberFormat="1" applyFont="1" applyFill="1" applyBorder="1"/>
    <xf numFmtId="3" fontId="1" fillId="4" borderId="8" xfId="0" applyNumberFormat="1" applyFont="1" applyFill="1" applyBorder="1" applyAlignment="1"/>
    <xf numFmtId="3" fontId="1" fillId="4" borderId="5" xfId="0" applyNumberFormat="1" applyFont="1" applyFill="1" applyBorder="1" applyAlignment="1"/>
    <xf numFmtId="3" fontId="1" fillId="4" borderId="53" xfId="0" applyNumberFormat="1" applyFont="1" applyFill="1" applyBorder="1"/>
    <xf numFmtId="3" fontId="1" fillId="4" borderId="54" xfId="0" applyNumberFormat="1" applyFont="1" applyFill="1" applyBorder="1"/>
    <xf numFmtId="0" fontId="1" fillId="9" borderId="8" xfId="0" applyFont="1" applyFill="1" applyBorder="1" applyAlignment="1"/>
    <xf numFmtId="3" fontId="1" fillId="9" borderId="17" xfId="0" applyNumberFormat="1" applyFont="1" applyFill="1" applyBorder="1"/>
    <xf numFmtId="3" fontId="1" fillId="9" borderId="16" xfId="0" applyNumberFormat="1" applyFont="1" applyFill="1" applyBorder="1"/>
    <xf numFmtId="3" fontId="1" fillId="9" borderId="8" xfId="0" applyNumberFormat="1" applyFont="1" applyFill="1" applyBorder="1" applyAlignment="1"/>
    <xf numFmtId="0" fontId="0" fillId="0" borderId="0" xfId="0" applyBorder="1" applyAlignment="1">
      <alignment horizontal="right"/>
    </xf>
    <xf numFmtId="0" fontId="0" fillId="0" borderId="0" xfId="0" applyAlignment="1"/>
    <xf numFmtId="0" fontId="6" fillId="0" borderId="9" xfId="0" applyFont="1" applyBorder="1"/>
    <xf numFmtId="0" fontId="6" fillId="0" borderId="9" xfId="0" applyFont="1" applyBorder="1" applyAlignment="1">
      <alignment horizontal="center" wrapText="1"/>
    </xf>
    <xf numFmtId="0" fontId="6" fillId="0" borderId="9" xfId="0" applyFont="1" applyBorder="1" applyAlignment="1">
      <alignment wrapText="1"/>
    </xf>
    <xf numFmtId="0" fontId="6" fillId="0" borderId="9" xfId="0" applyFont="1" applyBorder="1" applyAlignment="1">
      <alignment horizontal="center" vertical="center" wrapText="1"/>
    </xf>
    <xf numFmtId="0" fontId="0" fillId="0" borderId="0" xfId="0" applyFill="1" applyBorder="1" applyAlignment="1">
      <alignment wrapText="1"/>
    </xf>
    <xf numFmtId="0" fontId="0" fillId="0" borderId="0" xfId="0" applyFill="1" applyBorder="1"/>
    <xf numFmtId="0" fontId="1" fillId="0" borderId="0" xfId="0" applyFont="1" applyFill="1" applyBorder="1" applyAlignment="1">
      <alignment horizontal="center" vertical="center"/>
    </xf>
    <xf numFmtId="0" fontId="0" fillId="0" borderId="0" xfId="0" applyFill="1" applyBorder="1" applyAlignment="1">
      <alignment horizontal="center" vertical="center"/>
    </xf>
    <xf numFmtId="3" fontId="0" fillId="0" borderId="0" xfId="0" applyNumberFormat="1" applyFill="1" applyBorder="1" applyAlignment="1">
      <alignment horizontal="right" vertical="center"/>
    </xf>
    <xf numFmtId="3" fontId="0" fillId="0" borderId="0" xfId="0" applyNumberFormat="1"/>
    <xf numFmtId="3" fontId="0" fillId="0" borderId="9" xfId="0" applyNumberFormat="1" applyBorder="1"/>
    <xf numFmtId="0" fontId="0" fillId="0" borderId="38" xfId="0" applyBorder="1" applyAlignment="1">
      <alignment horizontal="left" wrapText="1"/>
    </xf>
    <xf numFmtId="0" fontId="13" fillId="0" borderId="38" xfId="5" applyBorder="1" applyAlignment="1">
      <alignment horizontal="center" vertical="center" wrapText="1"/>
    </xf>
    <xf numFmtId="0" fontId="0" fillId="0" borderId="38" xfId="0" applyBorder="1" applyAlignment="1">
      <alignment horizontal="left" vertical="top" wrapText="1"/>
    </xf>
    <xf numFmtId="0" fontId="0" fillId="0" borderId="41" xfId="0" applyBorder="1" applyAlignment="1">
      <alignment horizontal="center" vertical="center" wrapText="1"/>
    </xf>
    <xf numFmtId="0" fontId="0" fillId="0" borderId="45" xfId="0" applyBorder="1" applyAlignment="1">
      <alignment horizontal="left" vertical="top" wrapText="1"/>
    </xf>
    <xf numFmtId="0" fontId="0" fillId="0" borderId="44" xfId="0" applyBorder="1" applyAlignment="1">
      <alignment horizontal="left" vertical="top" wrapText="1"/>
    </xf>
    <xf numFmtId="0" fontId="0" fillId="0" borderId="43" xfId="0" applyBorder="1" applyAlignment="1">
      <alignment horizontal="center" vertical="center" wrapText="1"/>
    </xf>
    <xf numFmtId="0" fontId="0" fillId="0" borderId="9" xfId="0" applyBorder="1" applyAlignment="1">
      <alignment horizontal="right" wrapText="1"/>
    </xf>
    <xf numFmtId="0" fontId="0" fillId="0" borderId="9" xfId="0" applyBorder="1" applyAlignment="1">
      <alignment wrapText="1"/>
    </xf>
    <xf numFmtId="0" fontId="0" fillId="0" borderId="15" xfId="0" applyBorder="1" applyAlignment="1">
      <alignment wrapText="1"/>
    </xf>
    <xf numFmtId="49" fontId="6" fillId="0" borderId="0" xfId="2" applyFont="1" applyFill="1" applyBorder="1" applyProtection="1"/>
    <xf numFmtId="0" fontId="0" fillId="0" borderId="0" xfId="0" applyAlignment="1"/>
    <xf numFmtId="0" fontId="0" fillId="0" borderId="10" xfId="0" applyBorder="1" applyAlignment="1">
      <alignment horizontal="center" vertical="center"/>
    </xf>
    <xf numFmtId="0" fontId="1" fillId="0" borderId="0" xfId="0" applyFont="1" applyFill="1" applyBorder="1"/>
    <xf numFmtId="0" fontId="0" fillId="0" borderId="0" xfId="0" applyFill="1" applyBorder="1" applyAlignment="1"/>
    <xf numFmtId="0" fontId="0" fillId="0" borderId="0" xfId="0" applyBorder="1" applyAlignment="1"/>
    <xf numFmtId="0" fontId="1" fillId="0" borderId="0" xfId="0" applyFont="1" applyFill="1" applyBorder="1" applyAlignment="1">
      <alignment horizontal="left" vertical="center"/>
    </xf>
    <xf numFmtId="0" fontId="1" fillId="0" borderId="0" xfId="0" applyFont="1" applyFill="1" applyBorder="1" applyAlignment="1">
      <alignment vertical="center"/>
    </xf>
    <xf numFmtId="0" fontId="0" fillId="0" borderId="0" xfId="0" applyAlignment="1" applyProtection="1"/>
    <xf numFmtId="0" fontId="0" fillId="0" borderId="4" xfId="0" applyBorder="1" applyAlignment="1">
      <alignment wrapText="1"/>
    </xf>
    <xf numFmtId="0" fontId="1" fillId="0" borderId="0" xfId="0" applyFont="1" applyBorder="1" applyAlignment="1">
      <alignment wrapText="1"/>
    </xf>
    <xf numFmtId="3" fontId="1" fillId="4" borderId="5" xfId="0" applyNumberFormat="1" applyFont="1" applyFill="1" applyBorder="1" applyAlignment="1">
      <alignment wrapText="1"/>
    </xf>
    <xf numFmtId="0" fontId="1" fillId="0" borderId="22" xfId="0" applyFont="1" applyFill="1" applyBorder="1"/>
    <xf numFmtId="0" fontId="1" fillId="0" borderId="23" xfId="0" applyFont="1" applyFill="1" applyBorder="1"/>
    <xf numFmtId="0" fontId="0" fillId="0" borderId="23" xfId="0" applyFill="1" applyBorder="1"/>
    <xf numFmtId="0" fontId="0" fillId="0" borderId="30" xfId="0" applyFill="1" applyBorder="1" applyAlignment="1">
      <alignment wrapText="1"/>
    </xf>
    <xf numFmtId="0" fontId="0" fillId="0" borderId="36" xfId="0" applyFill="1" applyBorder="1" applyAlignment="1">
      <alignment wrapText="1"/>
    </xf>
    <xf numFmtId="0" fontId="0" fillId="0" borderId="36" xfId="0" applyFill="1" applyBorder="1" applyAlignment="1"/>
    <xf numFmtId="0" fontId="0" fillId="0" borderId="13" xfId="0" applyFill="1" applyBorder="1" applyAlignment="1"/>
    <xf numFmtId="0" fontId="0" fillId="0" borderId="30" xfId="0" applyFill="1" applyBorder="1" applyAlignment="1"/>
    <xf numFmtId="0" fontId="0" fillId="0" borderId="35" xfId="0" applyFill="1" applyBorder="1" applyAlignment="1"/>
    <xf numFmtId="0" fontId="0" fillId="0" borderId="5" xfId="0" applyFill="1" applyBorder="1"/>
    <xf numFmtId="0" fontId="1" fillId="0" borderId="55" xfId="0" applyFont="1" applyFill="1" applyBorder="1"/>
    <xf numFmtId="0" fontId="0" fillId="0" borderId="30" xfId="0" applyFont="1" applyFill="1" applyBorder="1" applyAlignment="1"/>
    <xf numFmtId="0" fontId="1" fillId="0" borderId="2" xfId="0" applyFont="1" applyFill="1" applyBorder="1" applyAlignment="1">
      <alignment vertical="center"/>
    </xf>
    <xf numFmtId="1" fontId="0" fillId="0" borderId="9" xfId="0" applyNumberFormat="1" applyFill="1" applyBorder="1" applyAlignment="1">
      <alignment horizontal="center" vertical="center"/>
    </xf>
    <xf numFmtId="3" fontId="0" fillId="0" borderId="9" xfId="0" applyNumberFormat="1" applyFill="1" applyBorder="1" applyAlignment="1">
      <alignment horizontal="right" vertical="center"/>
    </xf>
    <xf numFmtId="0" fontId="0" fillId="0" borderId="19" xfId="0" applyFill="1" applyBorder="1"/>
    <xf numFmtId="0" fontId="1" fillId="0" borderId="26" xfId="0" applyFont="1" applyFill="1" applyBorder="1"/>
    <xf numFmtId="0" fontId="0" fillId="0" borderId="17" xfId="0" applyFill="1" applyBorder="1"/>
    <xf numFmtId="0" fontId="0" fillId="0" borderId="59" xfId="0" applyFill="1" applyBorder="1"/>
    <xf numFmtId="0" fontId="0" fillId="0" borderId="60" xfId="0" applyFill="1" applyBorder="1"/>
    <xf numFmtId="0" fontId="0" fillId="0" borderId="22" xfId="0" applyFill="1" applyBorder="1"/>
    <xf numFmtId="0" fontId="0" fillId="0" borderId="37" xfId="0" applyFill="1" applyBorder="1" applyAlignment="1">
      <alignment horizontal="center" vertical="center"/>
    </xf>
    <xf numFmtId="0" fontId="0" fillId="0" borderId="37" xfId="0" applyFill="1" applyBorder="1" applyAlignment="1">
      <alignment horizontal="center" vertical="center" wrapText="1"/>
    </xf>
    <xf numFmtId="0" fontId="0" fillId="0" borderId="61" xfId="0" applyFill="1" applyBorder="1" applyAlignment="1">
      <alignment horizontal="center" vertical="center"/>
    </xf>
    <xf numFmtId="1" fontId="0" fillId="0" borderId="19" xfId="0" applyNumberFormat="1" applyFill="1" applyBorder="1" applyAlignment="1">
      <alignment horizontal="center" vertical="center"/>
    </xf>
    <xf numFmtId="1" fontId="0" fillId="0" borderId="33" xfId="0" applyNumberFormat="1" applyFill="1" applyBorder="1" applyAlignment="1">
      <alignment horizontal="center" vertical="center"/>
    </xf>
    <xf numFmtId="3" fontId="0" fillId="0" borderId="15" xfId="0" applyNumberFormat="1" applyFill="1" applyBorder="1" applyAlignment="1">
      <alignment horizontal="right" vertical="center"/>
    </xf>
    <xf numFmtId="1" fontId="1" fillId="4" borderId="52" xfId="0" applyNumberFormat="1" applyFont="1" applyFill="1" applyBorder="1" applyAlignment="1">
      <alignment horizontal="center" vertical="center"/>
    </xf>
    <xf numFmtId="0" fontId="10" fillId="0" borderId="0" xfId="0" applyFont="1" applyFill="1" applyBorder="1" applyAlignment="1">
      <alignment wrapText="1"/>
    </xf>
    <xf numFmtId="0" fontId="25" fillId="0" borderId="0" xfId="0" applyFont="1" applyBorder="1"/>
    <xf numFmtId="1" fontId="0" fillId="4" borderId="15" xfId="0" applyNumberFormat="1" applyFill="1" applyBorder="1" applyAlignment="1">
      <alignment wrapText="1"/>
    </xf>
    <xf numFmtId="1" fontId="0" fillId="4" borderId="62" xfId="0" applyNumberFormat="1" applyFill="1" applyBorder="1" applyAlignment="1">
      <alignment wrapText="1"/>
    </xf>
    <xf numFmtId="1" fontId="1" fillId="4" borderId="26" xfId="0" applyNumberFormat="1" applyFont="1" applyFill="1" applyBorder="1" applyAlignment="1">
      <alignment horizontal="center" vertical="center"/>
    </xf>
    <xf numFmtId="0" fontId="6" fillId="2" borderId="9" xfId="0" applyFont="1" applyFill="1" applyBorder="1" applyAlignment="1" applyProtection="1">
      <alignment wrapText="1"/>
      <protection locked="0"/>
    </xf>
    <xf numFmtId="0" fontId="0" fillId="2" borderId="9" xfId="0" applyFont="1" applyFill="1" applyBorder="1" applyAlignment="1" applyProtection="1">
      <alignment horizontal="center"/>
      <protection locked="0"/>
    </xf>
    <xf numFmtId="2" fontId="0" fillId="0" borderId="9" xfId="0" applyNumberFormat="1" applyFill="1" applyBorder="1" applyAlignment="1">
      <alignment horizontal="center" vertical="center" wrapText="1"/>
    </xf>
    <xf numFmtId="49" fontId="6" fillId="2" borderId="9" xfId="2" applyFont="1" applyFill="1" applyBorder="1" applyProtection="1">
      <protection locked="0"/>
    </xf>
    <xf numFmtId="0" fontId="0" fillId="0" borderId="10" xfId="0" applyFont="1" applyBorder="1" applyAlignment="1">
      <alignment horizontal="center"/>
    </xf>
    <xf numFmtId="0" fontId="0" fillId="4" borderId="15" xfId="0" applyFont="1" applyFill="1" applyBorder="1" applyAlignment="1">
      <alignment horizontal="right"/>
    </xf>
    <xf numFmtId="0" fontId="0" fillId="0" borderId="9" xfId="0" applyBorder="1" applyAlignment="1">
      <alignment horizontal="left" vertical="center" wrapText="1"/>
    </xf>
    <xf numFmtId="0" fontId="0" fillId="0" borderId="9" xfId="0" applyFill="1" applyBorder="1" applyAlignment="1">
      <alignment horizontal="left" vertical="center" wrapText="1"/>
    </xf>
    <xf numFmtId="0" fontId="0" fillId="0" borderId="43" xfId="0" applyBorder="1" applyAlignment="1">
      <alignment horizontal="center" vertical="center" wrapText="1"/>
    </xf>
    <xf numFmtId="0" fontId="6" fillId="0" borderId="9" xfId="0" applyFont="1" applyBorder="1" applyAlignment="1">
      <alignment horizontal="left" vertical="center" wrapText="1"/>
    </xf>
    <xf numFmtId="2" fontId="0" fillId="0" borderId="9" xfId="0" applyNumberFormat="1" applyBorder="1"/>
    <xf numFmtId="0" fontId="0" fillId="0" borderId="9" xfId="0" applyBorder="1" applyAlignment="1">
      <alignment horizontal="left" wrapText="1"/>
    </xf>
    <xf numFmtId="0" fontId="0" fillId="8" borderId="9" xfId="0" applyFill="1" applyBorder="1"/>
    <xf numFmtId="0" fontId="1" fillId="0" borderId="9" xfId="0" applyFont="1" applyBorder="1"/>
    <xf numFmtId="49" fontId="6" fillId="6" borderId="9" xfId="2" applyFont="1" applyFill="1" applyBorder="1" applyProtection="1"/>
    <xf numFmtId="4" fontId="6" fillId="6" borderId="9" xfId="4" applyFont="1" applyFill="1" applyBorder="1" applyProtection="1"/>
    <xf numFmtId="0" fontId="30" fillId="0" borderId="9" xfId="0" applyFont="1" applyBorder="1" applyAlignment="1">
      <alignment horizontal="center" vertical="center" wrapText="1"/>
    </xf>
    <xf numFmtId="0" fontId="0" fillId="0" borderId="0" xfId="0" applyFont="1"/>
    <xf numFmtId="0" fontId="6" fillId="0" borderId="9" xfId="0" applyFont="1" applyFill="1" applyBorder="1" applyAlignment="1" applyProtection="1">
      <alignment horizontal="left" vertical="center" wrapText="1"/>
      <protection hidden="1"/>
    </xf>
    <xf numFmtId="0" fontId="6" fillId="0" borderId="9" xfId="0" applyFont="1" applyFill="1" applyBorder="1" applyAlignment="1">
      <alignment horizontal="left" vertical="center" wrapText="1"/>
    </xf>
    <xf numFmtId="0" fontId="0" fillId="0" borderId="9" xfId="0" applyFont="1" applyFill="1" applyBorder="1" applyAlignment="1" applyProtection="1">
      <alignment horizontal="left" vertical="center" wrapText="1"/>
      <protection locked="0"/>
    </xf>
    <xf numFmtId="0" fontId="0" fillId="0" borderId="9" xfId="0" applyFont="1" applyFill="1" applyBorder="1" applyAlignment="1">
      <alignment horizontal="left" vertical="center" wrapText="1"/>
    </xf>
    <xf numFmtId="0" fontId="0" fillId="0" borderId="9" xfId="0" applyBorder="1" applyAlignment="1">
      <alignment horizontal="center" vertical="center" wrapText="1"/>
    </xf>
    <xf numFmtId="0" fontId="30" fillId="0" borderId="9" xfId="0" applyFont="1" applyFill="1" applyBorder="1" applyAlignment="1">
      <alignment horizontal="center" vertical="center" wrapText="1"/>
    </xf>
    <xf numFmtId="0" fontId="0" fillId="2" borderId="9" xfId="0" applyFill="1" applyBorder="1" applyAlignment="1" applyProtection="1">
      <alignment horizontal="center" vertical="center"/>
      <protection locked="0"/>
    </xf>
    <xf numFmtId="4" fontId="6" fillId="6" borderId="10" xfId="4" applyFont="1" applyFill="1" applyBorder="1" applyProtection="1"/>
    <xf numFmtId="0" fontId="0" fillId="0" borderId="9" xfId="0" applyBorder="1" applyAlignment="1">
      <alignment wrapText="1"/>
    </xf>
    <xf numFmtId="0" fontId="0" fillId="0" borderId="10" xfId="0" applyBorder="1" applyAlignment="1">
      <alignment horizontal="center" vertical="center"/>
    </xf>
    <xf numFmtId="0" fontId="29" fillId="0" borderId="0" xfId="0" applyFont="1" applyFill="1" applyBorder="1" applyAlignment="1">
      <alignment horizontal="center" wrapText="1"/>
    </xf>
    <xf numFmtId="0" fontId="24" fillId="0" borderId="0" xfId="0" applyFont="1" applyAlignment="1">
      <alignment horizontal="center" wrapText="1"/>
    </xf>
    <xf numFmtId="0" fontId="0" fillId="0" borderId="63" xfId="0" applyBorder="1"/>
    <xf numFmtId="0" fontId="0" fillId="0" borderId="64" xfId="0" applyFill="1" applyBorder="1"/>
    <xf numFmtId="0" fontId="1" fillId="0" borderId="64" xfId="0" applyFont="1" applyBorder="1" applyAlignment="1"/>
    <xf numFmtId="0" fontId="0" fillId="0" borderId="0" xfId="0" applyFill="1" applyAlignment="1">
      <alignment horizontal="center" vertical="center"/>
    </xf>
    <xf numFmtId="0" fontId="1" fillId="0" borderId="9" xfId="0" applyFont="1" applyBorder="1" applyAlignment="1">
      <alignment horizontal="left" vertical="center" wrapText="1"/>
    </xf>
    <xf numFmtId="0" fontId="1" fillId="0" borderId="2" xfId="0" applyFont="1" applyFill="1" applyBorder="1" applyAlignment="1">
      <alignment horizontal="center" vertical="center"/>
    </xf>
    <xf numFmtId="0" fontId="0" fillId="0" borderId="0" xfId="0" applyAlignment="1">
      <alignment horizontal="center" wrapText="1"/>
    </xf>
    <xf numFmtId="0" fontId="0" fillId="0" borderId="0" xfId="0" applyFont="1" applyAlignment="1">
      <alignment horizontal="center" wrapText="1"/>
    </xf>
    <xf numFmtId="0" fontId="0" fillId="0" borderId="9" xfId="0" applyFill="1" applyBorder="1" applyAlignment="1">
      <alignment horizontal="center"/>
    </xf>
    <xf numFmtId="0" fontId="1" fillId="0" borderId="2" xfId="0" applyFont="1" applyFill="1" applyBorder="1" applyAlignment="1">
      <alignment vertical="center" wrapText="1"/>
    </xf>
    <xf numFmtId="0" fontId="31" fillId="0" borderId="2" xfId="0" applyFont="1" applyFill="1" applyBorder="1" applyAlignment="1">
      <alignment horizontal="center" vertical="center"/>
    </xf>
    <xf numFmtId="0" fontId="23" fillId="0" borderId="2" xfId="0" applyFont="1" applyFill="1" applyBorder="1" applyAlignment="1">
      <alignment horizontal="center" vertical="center"/>
    </xf>
    <xf numFmtId="1" fontId="23" fillId="0" borderId="3" xfId="0" applyNumberFormat="1" applyFont="1" applyFill="1" applyBorder="1" applyAlignment="1">
      <alignment horizontal="center" vertical="center"/>
    </xf>
    <xf numFmtId="0" fontId="31" fillId="0" borderId="2" xfId="0" applyFont="1" applyFill="1" applyBorder="1" applyAlignment="1">
      <alignment vertical="center"/>
    </xf>
    <xf numFmtId="0" fontId="23" fillId="0" borderId="18" xfId="0" applyFont="1" applyFill="1" applyBorder="1" applyAlignment="1">
      <alignment horizontal="center" vertical="center"/>
    </xf>
    <xf numFmtId="0" fontId="1" fillId="0" borderId="2" xfId="0" applyFont="1" applyFill="1" applyBorder="1" applyAlignment="1">
      <alignment horizontal="left" vertical="center"/>
    </xf>
    <xf numFmtId="0" fontId="23" fillId="0" borderId="3" xfId="0" applyFont="1" applyFill="1" applyBorder="1" applyAlignment="1">
      <alignment horizontal="center" vertical="center"/>
    </xf>
    <xf numFmtId="0" fontId="23" fillId="0" borderId="2" xfId="0" applyFont="1" applyFill="1" applyBorder="1" applyAlignment="1">
      <alignment horizontal="center" vertical="center" wrapText="1"/>
    </xf>
    <xf numFmtId="0" fontId="23" fillId="0" borderId="3" xfId="0" applyFont="1" applyFill="1" applyBorder="1" applyAlignment="1">
      <alignment horizontal="center" vertical="center" wrapText="1"/>
    </xf>
    <xf numFmtId="0" fontId="31" fillId="0" borderId="2" xfId="0" applyFont="1" applyFill="1" applyBorder="1" applyAlignment="1">
      <alignment horizontal="center" vertical="center" wrapText="1"/>
    </xf>
    <xf numFmtId="0" fontId="28" fillId="0" borderId="2" xfId="0" applyFont="1" applyFill="1" applyBorder="1" applyAlignment="1">
      <alignment horizontal="center" vertical="center"/>
    </xf>
    <xf numFmtId="0" fontId="1" fillId="0" borderId="9" xfId="0" applyFont="1" applyBorder="1" applyAlignment="1">
      <alignment vertical="center" wrapText="1"/>
    </xf>
    <xf numFmtId="0" fontId="1" fillId="0" borderId="2" xfId="0" applyFont="1" applyFill="1" applyBorder="1" applyAlignment="1">
      <alignment horizontal="left" vertical="center" wrapText="1"/>
    </xf>
    <xf numFmtId="0" fontId="31" fillId="0" borderId="32" xfId="0" applyFont="1" applyFill="1" applyBorder="1" applyAlignment="1">
      <alignment horizontal="center" vertical="center"/>
    </xf>
    <xf numFmtId="0" fontId="31" fillId="0" borderId="32" xfId="0" applyFont="1" applyBorder="1" applyAlignment="1">
      <alignment horizontal="center" vertical="center" wrapText="1"/>
    </xf>
    <xf numFmtId="0" fontId="1" fillId="0" borderId="2" xfId="0" applyFont="1" applyBorder="1" applyAlignment="1">
      <alignment vertical="center"/>
    </xf>
    <xf numFmtId="0" fontId="31" fillId="0" borderId="2" xfId="0" applyFont="1" applyBorder="1" applyAlignment="1">
      <alignment horizontal="center" vertical="center"/>
    </xf>
    <xf numFmtId="0" fontId="23" fillId="0" borderId="2" xfId="0" applyFont="1" applyBorder="1" applyAlignment="1">
      <alignment horizontal="center" vertical="center"/>
    </xf>
    <xf numFmtId="0" fontId="28" fillId="0" borderId="2" xfId="0" applyFont="1" applyBorder="1" applyAlignment="1">
      <alignment horizontal="center" vertical="center"/>
    </xf>
    <xf numFmtId="0" fontId="23" fillId="0" borderId="3" xfId="0" applyFont="1" applyBorder="1" applyAlignment="1">
      <alignment horizontal="center" vertical="center"/>
    </xf>
    <xf numFmtId="3" fontId="28" fillId="4" borderId="9" xfId="0" applyNumberFormat="1" applyFont="1" applyFill="1" applyBorder="1" applyAlignment="1">
      <alignment horizontal="center" vertical="center"/>
    </xf>
    <xf numFmtId="3" fontId="28" fillId="0" borderId="9" xfId="0" applyNumberFormat="1" applyFont="1" applyFill="1" applyBorder="1" applyAlignment="1">
      <alignment horizontal="center" vertical="center"/>
    </xf>
    <xf numFmtId="0" fontId="10" fillId="0" borderId="9" xfId="0" applyFont="1" applyBorder="1" applyAlignment="1">
      <alignment vertical="top"/>
    </xf>
    <xf numFmtId="0" fontId="0" fillId="10" borderId="9" xfId="0" applyFill="1" applyBorder="1"/>
    <xf numFmtId="0" fontId="1" fillId="0" borderId="9" xfId="0" applyFont="1" applyFill="1" applyBorder="1" applyAlignment="1">
      <alignment horizontal="center" vertical="center"/>
    </xf>
    <xf numFmtId="0" fontId="23" fillId="0" borderId="1" xfId="0" applyFont="1" applyFill="1" applyBorder="1" applyAlignment="1">
      <alignment horizontal="center" vertical="center"/>
    </xf>
    <xf numFmtId="0" fontId="28" fillId="0" borderId="0" xfId="0" applyFont="1" applyAlignment="1" applyProtection="1">
      <alignment horizontal="left" vertical="center"/>
    </xf>
    <xf numFmtId="0" fontId="0" fillId="0" borderId="9" xfId="0" applyFill="1" applyBorder="1" applyAlignment="1">
      <alignment horizontal="center" vertical="center" wrapText="1"/>
    </xf>
    <xf numFmtId="0" fontId="0" fillId="0" borderId="30" xfId="0" applyFill="1" applyBorder="1" applyAlignment="1">
      <alignment horizontal="center" vertical="center"/>
    </xf>
    <xf numFmtId="0" fontId="0" fillId="0" borderId="36" xfId="0" applyFill="1" applyBorder="1" applyAlignment="1">
      <alignment horizontal="center" vertical="center"/>
    </xf>
    <xf numFmtId="0" fontId="0" fillId="0" borderId="31" xfId="0" applyBorder="1" applyAlignment="1"/>
    <xf numFmtId="0" fontId="0" fillId="0" borderId="0" xfId="0" applyAlignment="1">
      <alignment horizontal="center"/>
    </xf>
    <xf numFmtId="0" fontId="6" fillId="0" borderId="9" xfId="0" applyFont="1" applyFill="1" applyBorder="1" applyProtection="1"/>
    <xf numFmtId="0" fontId="0" fillId="0" borderId="9" xfId="0" applyFont="1" applyFill="1" applyBorder="1" applyAlignment="1" applyProtection="1">
      <alignment horizontal="center"/>
    </xf>
    <xf numFmtId="0" fontId="6" fillId="0" borderId="9" xfId="0" applyFont="1" applyFill="1" applyBorder="1" applyAlignment="1" applyProtection="1">
      <alignment wrapText="1"/>
    </xf>
    <xf numFmtId="0" fontId="0" fillId="2" borderId="9" xfId="0" applyFill="1" applyBorder="1" applyProtection="1">
      <protection locked="0"/>
    </xf>
    <xf numFmtId="0" fontId="4" fillId="0" borderId="9" xfId="1" applyFont="1" applyFill="1" applyBorder="1" applyProtection="1">
      <alignment horizontal="center"/>
      <protection locked="0"/>
    </xf>
    <xf numFmtId="0" fontId="0" fillId="0" borderId="0" xfId="0" applyFill="1" applyProtection="1">
      <protection locked="0"/>
    </xf>
    <xf numFmtId="0" fontId="0" fillId="0" borderId="0" xfId="0" applyProtection="1">
      <protection locked="0"/>
    </xf>
    <xf numFmtId="0" fontId="31" fillId="0" borderId="9" xfId="0" applyFont="1" applyFill="1" applyBorder="1" applyAlignment="1">
      <alignment horizontal="center" vertical="center" wrapText="1"/>
    </xf>
    <xf numFmtId="0" fontId="23" fillId="0" borderId="9" xfId="0" applyFont="1" applyFill="1" applyBorder="1" applyAlignment="1">
      <alignment horizontal="center" vertical="center"/>
    </xf>
    <xf numFmtId="0" fontId="31" fillId="0" borderId="9" xfId="0" applyFont="1" applyBorder="1" applyAlignment="1">
      <alignment horizontal="center" vertical="center"/>
    </xf>
    <xf numFmtId="0" fontId="0" fillId="0" borderId="31" xfId="0" applyBorder="1"/>
    <xf numFmtId="0" fontId="0" fillId="4" borderId="30" xfId="0" applyFill="1" applyBorder="1" applyAlignment="1">
      <alignment horizontal="center" vertical="center"/>
    </xf>
    <xf numFmtId="0" fontId="31" fillId="0" borderId="9" xfId="0" applyFont="1" applyBorder="1" applyAlignment="1">
      <alignment horizontal="center" vertical="center" wrapText="1"/>
    </xf>
    <xf numFmtId="0" fontId="1" fillId="0" borderId="0" xfId="0" applyFont="1" applyFill="1" applyBorder="1" applyAlignment="1">
      <alignment horizontal="left" vertical="center" wrapText="1"/>
    </xf>
    <xf numFmtId="3" fontId="23" fillId="11" borderId="9" xfId="0" applyNumberFormat="1" applyFont="1" applyFill="1" applyBorder="1" applyAlignment="1">
      <alignment horizontal="center" vertical="center"/>
    </xf>
    <xf numFmtId="3" fontId="23" fillId="11" borderId="30" xfId="0" applyNumberFormat="1" applyFont="1" applyFill="1" applyBorder="1" applyAlignment="1">
      <alignment horizontal="center" vertical="center"/>
    </xf>
    <xf numFmtId="3" fontId="23" fillId="11" borderId="15" xfId="0" applyNumberFormat="1" applyFont="1" applyFill="1" applyBorder="1" applyAlignment="1">
      <alignment horizontal="center" vertical="center"/>
    </xf>
    <xf numFmtId="3" fontId="23" fillId="11" borderId="34" xfId="0" applyNumberFormat="1" applyFont="1" applyFill="1" applyBorder="1" applyAlignment="1">
      <alignment horizontal="center" vertical="center"/>
    </xf>
    <xf numFmtId="49" fontId="6" fillId="0" borderId="9" xfId="2" applyFont="1" applyFill="1" applyBorder="1" applyAlignment="1" applyProtection="1">
      <alignment horizontal="left" vertical="center"/>
    </xf>
    <xf numFmtId="0" fontId="33" fillId="0" borderId="0" xfId="0" applyFont="1" applyFill="1" applyBorder="1"/>
    <xf numFmtId="0" fontId="3" fillId="0" borderId="0" xfId="1" applyFill="1" applyBorder="1" applyProtection="1">
      <alignment horizontal="center"/>
    </xf>
    <xf numFmtId="0" fontId="3" fillId="0" borderId="0" xfId="1" applyFont="1" applyFill="1" applyBorder="1" applyProtection="1">
      <alignment horizontal="center"/>
    </xf>
    <xf numFmtId="0" fontId="0" fillId="0" borderId="9" xfId="0" applyBorder="1" applyAlignment="1">
      <alignment horizontal="center" vertical="center"/>
    </xf>
    <xf numFmtId="0" fontId="0" fillId="0" borderId="9" xfId="0" applyBorder="1" applyAlignment="1">
      <alignment wrapText="1"/>
    </xf>
    <xf numFmtId="0" fontId="0" fillId="0" borderId="39" xfId="0" applyBorder="1" applyAlignment="1">
      <alignment horizontal="center" vertical="center" wrapText="1"/>
    </xf>
    <xf numFmtId="0" fontId="0" fillId="0" borderId="22" xfId="0" applyBorder="1"/>
    <xf numFmtId="0" fontId="0" fillId="0" borderId="23" xfId="0" applyBorder="1"/>
    <xf numFmtId="3" fontId="1" fillId="0" borderId="23" xfId="0" applyNumberFormat="1" applyFont="1" applyFill="1" applyBorder="1" applyAlignment="1"/>
    <xf numFmtId="3" fontId="1" fillId="0" borderId="24" xfId="0" applyNumberFormat="1" applyFont="1" applyFill="1" applyBorder="1" applyAlignment="1"/>
    <xf numFmtId="0" fontId="9" fillId="0" borderId="0" xfId="0" applyFont="1"/>
    <xf numFmtId="0" fontId="15" fillId="0" borderId="0" xfId="0" applyFont="1" applyBorder="1" applyAlignment="1">
      <alignment horizontal="center" vertical="center" wrapText="1"/>
    </xf>
    <xf numFmtId="0" fontId="0" fillId="0" borderId="30" xfId="0" applyBorder="1"/>
    <xf numFmtId="0" fontId="0" fillId="0" borderId="30" xfId="0" applyBorder="1" applyAlignment="1">
      <alignment horizontal="left" wrapText="1"/>
    </xf>
    <xf numFmtId="0" fontId="0" fillId="0" borderId="8" xfId="0" applyFill="1" applyBorder="1"/>
    <xf numFmtId="0" fontId="0" fillId="0" borderId="9" xfId="0" applyFont="1" applyBorder="1"/>
    <xf numFmtId="0" fontId="0" fillId="0" borderId="9" xfId="0" applyFont="1" applyBorder="1" applyAlignment="1">
      <alignment horizontal="center" vertical="center"/>
    </xf>
    <xf numFmtId="0" fontId="35" fillId="0" borderId="9" xfId="0" applyFont="1" applyBorder="1" applyAlignment="1">
      <alignment horizontal="center"/>
    </xf>
    <xf numFmtId="164" fontId="36" fillId="0" borderId="9" xfId="0" applyNumberFormat="1" applyFont="1" applyBorder="1" applyAlignment="1">
      <alignment horizontal="center"/>
    </xf>
    <xf numFmtId="0" fontId="37" fillId="0" borderId="9" xfId="0" applyFont="1" applyBorder="1"/>
    <xf numFmtId="0" fontId="38" fillId="0" borderId="9" xfId="0" applyFont="1" applyFill="1" applyBorder="1"/>
    <xf numFmtId="0" fontId="2" fillId="0" borderId="0" xfId="0" applyFont="1" applyFill="1" applyBorder="1"/>
    <xf numFmtId="0" fontId="35" fillId="0" borderId="9" xfId="0" applyFont="1" applyFill="1" applyBorder="1" applyAlignment="1">
      <alignment horizontal="center"/>
    </xf>
    <xf numFmtId="0" fontId="38" fillId="0" borderId="0" xfId="0" applyFont="1" applyFill="1" applyBorder="1"/>
    <xf numFmtId="0" fontId="0" fillId="2" borderId="9" xfId="0" applyFont="1" applyFill="1" applyBorder="1" applyProtection="1">
      <protection locked="0"/>
    </xf>
    <xf numFmtId="164" fontId="36" fillId="2" borderId="9" xfId="0" applyNumberFormat="1" applyFont="1" applyFill="1" applyBorder="1" applyAlignment="1" applyProtection="1">
      <alignment horizontal="center"/>
      <protection locked="0"/>
    </xf>
    <xf numFmtId="0" fontId="4" fillId="0" borderId="9" xfId="0" applyFont="1" applyFill="1" applyBorder="1" applyAlignment="1">
      <alignment horizontal="center" vertical="center"/>
    </xf>
    <xf numFmtId="0" fontId="23" fillId="0" borderId="0" xfId="0" applyFont="1" applyBorder="1" applyAlignment="1">
      <alignment horizontal="center" vertical="center"/>
    </xf>
    <xf numFmtId="0" fontId="3" fillId="0" borderId="0" xfId="0" applyFont="1" applyFill="1" applyBorder="1" applyProtection="1"/>
    <xf numFmtId="0" fontId="0" fillId="7" borderId="9" xfId="0" applyFill="1" applyBorder="1" applyProtection="1">
      <protection locked="0"/>
    </xf>
    <xf numFmtId="0" fontId="0" fillId="2" borderId="9" xfId="0" applyFill="1" applyBorder="1" applyAlignment="1" applyProtection="1">
      <alignment horizontal="left" vertical="top" wrapText="1"/>
      <protection locked="0"/>
    </xf>
    <xf numFmtId="0" fontId="9" fillId="0" borderId="0" xfId="0" applyFont="1" applyFill="1"/>
    <xf numFmtId="0" fontId="33" fillId="0" borderId="9" xfId="0" applyFont="1" applyFill="1" applyBorder="1" applyProtection="1">
      <protection locked="0"/>
    </xf>
    <xf numFmtId="0" fontId="0" fillId="2" borderId="9" xfId="0" applyFill="1" applyBorder="1" applyAlignment="1" applyProtection="1">
      <alignment horizontal="center" vertical="center" wrapText="1"/>
      <protection locked="0"/>
    </xf>
    <xf numFmtId="0" fontId="0" fillId="2" borderId="17" xfId="0" applyFont="1" applyFill="1" applyBorder="1" applyAlignment="1" applyProtection="1">
      <alignment horizontal="center" vertical="center"/>
      <protection locked="0"/>
    </xf>
    <xf numFmtId="0" fontId="0" fillId="2" borderId="12" xfId="0" applyFill="1" applyBorder="1" applyAlignment="1" applyProtection="1">
      <alignment wrapText="1"/>
      <protection locked="0"/>
    </xf>
    <xf numFmtId="3" fontId="0" fillId="2" borderId="9" xfId="0" applyNumberFormat="1" applyFill="1" applyBorder="1" applyAlignment="1" applyProtection="1">
      <alignment wrapText="1"/>
      <protection locked="0"/>
    </xf>
    <xf numFmtId="0" fontId="0" fillId="2" borderId="9" xfId="0" applyFill="1" applyBorder="1" applyAlignment="1" applyProtection="1">
      <protection locked="0"/>
    </xf>
    <xf numFmtId="4" fontId="0" fillId="2" borderId="9" xfId="0" applyNumberFormat="1" applyFont="1" applyFill="1" applyBorder="1" applyProtection="1">
      <protection locked="0"/>
    </xf>
    <xf numFmtId="3" fontId="28" fillId="4" borderId="53" xfId="0" applyNumberFormat="1" applyFont="1" applyFill="1" applyBorder="1" applyAlignment="1">
      <alignment horizontal="center" vertical="center"/>
    </xf>
    <xf numFmtId="3" fontId="28" fillId="4" borderId="54" xfId="0" applyNumberFormat="1" applyFont="1" applyFill="1" applyBorder="1" applyAlignment="1">
      <alignment horizontal="center" vertical="center"/>
    </xf>
    <xf numFmtId="3" fontId="28" fillId="4" borderId="17" xfId="0" applyNumberFormat="1" applyFont="1" applyFill="1" applyBorder="1" applyAlignment="1">
      <alignment horizontal="center" vertical="center"/>
    </xf>
    <xf numFmtId="3" fontId="28" fillId="4" borderId="16" xfId="0" applyNumberFormat="1" applyFont="1" applyFill="1" applyBorder="1" applyAlignment="1">
      <alignment horizontal="center" vertical="center"/>
    </xf>
    <xf numFmtId="0" fontId="0" fillId="0" borderId="9" xfId="0" applyBorder="1" applyAlignment="1" applyProtection="1">
      <alignment horizontal="center" vertical="center"/>
      <protection locked="0"/>
    </xf>
    <xf numFmtId="3" fontId="0" fillId="2" borderId="20" xfId="0" applyNumberFormat="1" applyFill="1" applyBorder="1" applyAlignment="1" applyProtection="1">
      <alignment horizontal="center" vertical="center"/>
      <protection locked="0"/>
    </xf>
    <xf numFmtId="3" fontId="0" fillId="2" borderId="18" xfId="0" applyNumberFormat="1" applyFill="1" applyBorder="1" applyAlignment="1" applyProtection="1">
      <alignment horizontal="center" vertical="center"/>
      <protection locked="0"/>
    </xf>
    <xf numFmtId="3" fontId="0" fillId="2" borderId="9" xfId="0" applyNumberFormat="1" applyFill="1" applyBorder="1" applyAlignment="1" applyProtection="1">
      <alignment horizontal="center" vertical="center"/>
      <protection locked="0"/>
    </xf>
    <xf numFmtId="3" fontId="0" fillId="2" borderId="15" xfId="0" applyNumberFormat="1" applyFill="1" applyBorder="1" applyAlignment="1" applyProtection="1">
      <alignment horizontal="center" vertical="center"/>
      <protection locked="0"/>
    </xf>
    <xf numFmtId="0" fontId="0" fillId="7" borderId="9" xfId="0" applyFont="1" applyFill="1" applyBorder="1" applyAlignment="1" applyProtection="1">
      <alignment horizontal="left" vertical="center"/>
      <protection locked="0"/>
    </xf>
    <xf numFmtId="0" fontId="0" fillId="7" borderId="12" xfId="0" applyFont="1" applyFill="1" applyBorder="1" applyAlignment="1" applyProtection="1">
      <alignment wrapText="1"/>
      <protection locked="0"/>
    </xf>
    <xf numFmtId="0" fontId="0" fillId="7" borderId="9" xfId="0" applyFill="1" applyBorder="1" applyAlignment="1" applyProtection="1">
      <alignment horizontal="center" vertical="center" wrapText="1"/>
      <protection locked="0"/>
    </xf>
    <xf numFmtId="0" fontId="0" fillId="0" borderId="0" xfId="0" applyProtection="1"/>
    <xf numFmtId="0" fontId="1" fillId="0" borderId="2" xfId="0" applyFont="1" applyFill="1" applyBorder="1" applyAlignment="1">
      <alignment horizontal="left" vertical="center"/>
    </xf>
    <xf numFmtId="0" fontId="0" fillId="0" borderId="9" xfId="0" applyBorder="1" applyAlignment="1">
      <alignment wrapText="1"/>
    </xf>
    <xf numFmtId="14" fontId="0" fillId="2" borderId="9" xfId="0" applyNumberFormat="1" applyFill="1" applyBorder="1" applyAlignment="1" applyProtection="1">
      <alignment horizontal="center" vertical="center"/>
      <protection locked="0"/>
    </xf>
    <xf numFmtId="0" fontId="0" fillId="0" borderId="9" xfId="0" applyFont="1" applyFill="1" applyBorder="1" applyProtection="1">
      <protection locked="0"/>
    </xf>
    <xf numFmtId="0" fontId="0" fillId="0" borderId="36" xfId="0" applyFill="1" applyBorder="1"/>
    <xf numFmtId="0" fontId="0" fillId="0" borderId="9" xfId="0" applyFill="1" applyBorder="1" applyAlignment="1">
      <alignment wrapText="1"/>
    </xf>
    <xf numFmtId="0" fontId="0" fillId="7" borderId="9" xfId="0" applyFill="1" applyBorder="1" applyProtection="1"/>
    <xf numFmtId="0" fontId="7" fillId="0" borderId="0" xfId="0" applyFont="1" applyFill="1" applyBorder="1" applyAlignment="1" applyProtection="1">
      <alignment horizontal="right"/>
    </xf>
    <xf numFmtId="0" fontId="3" fillId="0" borderId="0" xfId="1" applyFill="1" applyBorder="1" applyAlignment="1" applyProtection="1">
      <alignment horizontal="right"/>
    </xf>
    <xf numFmtId="0" fontId="3" fillId="0" borderId="0" xfId="1" applyFont="1" applyFill="1" applyBorder="1" applyAlignment="1" applyProtection="1">
      <alignment horizontal="right"/>
    </xf>
    <xf numFmtId="4" fontId="6" fillId="0" borderId="9" xfId="4" applyFill="1" applyBorder="1" applyAlignment="1" applyProtection="1">
      <alignment horizontal="right"/>
    </xf>
    <xf numFmtId="4" fontId="6" fillId="6" borderId="9" xfId="4" applyFont="1" applyFill="1" applyBorder="1" applyAlignment="1" applyProtection="1">
      <alignment horizontal="right"/>
    </xf>
    <xf numFmtId="0" fontId="0" fillId="0" borderId="38" xfId="0" applyBorder="1" applyAlignment="1">
      <alignment horizontal="right" vertical="top" wrapText="1"/>
    </xf>
    <xf numFmtId="0" fontId="0" fillId="0" borderId="41" xfId="0" applyBorder="1" applyAlignment="1">
      <alignment horizontal="right" vertical="top" wrapText="1"/>
    </xf>
    <xf numFmtId="0" fontId="0" fillId="2" borderId="9" xfId="0" applyFill="1" applyBorder="1" applyAlignment="1" applyProtection="1">
      <alignment horizontal="right"/>
      <protection locked="0"/>
    </xf>
    <xf numFmtId="0" fontId="0" fillId="0" borderId="0" xfId="0" applyAlignment="1">
      <alignment horizontal="right"/>
    </xf>
    <xf numFmtId="0" fontId="0" fillId="0" borderId="9" xfId="0" applyBorder="1" applyAlignment="1">
      <alignment horizontal="center" vertical="center"/>
    </xf>
    <xf numFmtId="0" fontId="31" fillId="0" borderId="2" xfId="0" applyFont="1" applyFill="1" applyBorder="1" applyAlignment="1">
      <alignment horizontal="center" vertical="center"/>
    </xf>
    <xf numFmtId="0" fontId="0" fillId="0" borderId="9" xfId="0" applyBorder="1" applyAlignment="1">
      <alignment horizontal="center" vertical="center"/>
    </xf>
    <xf numFmtId="0" fontId="0" fillId="0" borderId="9" xfId="0" applyBorder="1" applyAlignment="1"/>
    <xf numFmtId="0" fontId="0" fillId="0" borderId="7" xfId="0" applyBorder="1" applyAlignment="1"/>
    <xf numFmtId="0" fontId="0" fillId="4" borderId="21" xfId="0" applyFill="1" applyBorder="1" applyAlignment="1">
      <alignment horizontal="right" wrapText="1"/>
    </xf>
    <xf numFmtId="0" fontId="0" fillId="4" borderId="9" xfId="0" applyFill="1" applyBorder="1" applyAlignment="1">
      <alignment horizontal="right" wrapText="1"/>
    </xf>
    <xf numFmtId="0" fontId="28" fillId="0" borderId="9" xfId="0" applyFont="1" applyFill="1" applyBorder="1" applyAlignment="1">
      <alignment horizontal="center" vertical="center" wrapText="1"/>
    </xf>
    <xf numFmtId="0" fontId="0" fillId="0" borderId="30" xfId="0" applyFill="1" applyBorder="1" applyAlignment="1">
      <alignment horizontal="center" vertical="center" wrapText="1"/>
    </xf>
    <xf numFmtId="0" fontId="23" fillId="0" borderId="9" xfId="0" applyFont="1" applyBorder="1" applyAlignment="1">
      <alignment horizontal="center" vertical="center"/>
    </xf>
    <xf numFmtId="165" fontId="28" fillId="4" borderId="17" xfId="0" applyNumberFormat="1" applyFont="1" applyFill="1" applyBorder="1" applyAlignment="1">
      <alignment horizontal="center" vertical="center"/>
    </xf>
    <xf numFmtId="165" fontId="0" fillId="4" borderId="53" xfId="0" applyNumberFormat="1" applyFill="1" applyBorder="1" applyAlignment="1">
      <alignment horizontal="right" vertical="center"/>
    </xf>
    <xf numFmtId="165" fontId="0" fillId="4" borderId="17" xfId="0" applyNumberFormat="1" applyFill="1" applyBorder="1" applyAlignment="1">
      <alignment horizontal="right" vertical="center"/>
    </xf>
    <xf numFmtId="0" fontId="1" fillId="0" borderId="9" xfId="0" applyFont="1" applyFill="1" applyBorder="1" applyAlignment="1">
      <alignment horizontal="left" vertical="center"/>
    </xf>
    <xf numFmtId="0" fontId="1" fillId="0" borderId="10" xfId="0" applyFont="1" applyFill="1" applyBorder="1" applyAlignment="1">
      <alignment horizontal="left" vertical="center"/>
    </xf>
    <xf numFmtId="0" fontId="0" fillId="0" borderId="47" xfId="0" applyFill="1" applyBorder="1" applyAlignment="1"/>
    <xf numFmtId="0" fontId="0" fillId="0" borderId="12" xfId="0" applyBorder="1" applyAlignment="1">
      <alignment horizontal="right"/>
    </xf>
    <xf numFmtId="0" fontId="0" fillId="0" borderId="0" xfId="0" applyBorder="1" applyAlignment="1"/>
    <xf numFmtId="0" fontId="0" fillId="0" borderId="9" xfId="0" applyBorder="1" applyAlignment="1">
      <alignment wrapText="1"/>
    </xf>
    <xf numFmtId="0" fontId="0" fillId="0" borderId="30" xfId="0" applyFill="1" applyBorder="1" applyAlignment="1">
      <alignment horizontal="center" vertical="center" wrapText="1"/>
    </xf>
    <xf numFmtId="0" fontId="0" fillId="0" borderId="36" xfId="0" applyFill="1" applyBorder="1" applyAlignment="1">
      <alignment horizontal="center" vertical="center" wrapText="1"/>
    </xf>
    <xf numFmtId="0" fontId="23" fillId="0" borderId="27" xfId="0" applyFont="1" applyFill="1" applyBorder="1" applyAlignment="1">
      <alignment horizontal="center" vertical="center"/>
    </xf>
    <xf numFmtId="0" fontId="23" fillId="0" borderId="71" xfId="0" applyFont="1" applyFill="1" applyBorder="1" applyAlignment="1">
      <alignment horizontal="center" vertical="center"/>
    </xf>
    <xf numFmtId="0" fontId="23" fillId="0" borderId="73" xfId="0" applyFont="1" applyFill="1" applyBorder="1" applyAlignment="1">
      <alignment vertical="center" wrapText="1"/>
    </xf>
    <xf numFmtId="3" fontId="23" fillId="3" borderId="74" xfId="0" applyNumberFormat="1" applyFont="1" applyFill="1" applyBorder="1" applyAlignment="1">
      <alignment horizontal="center" vertical="center"/>
    </xf>
    <xf numFmtId="3" fontId="23" fillId="3" borderId="75" xfId="0" applyNumberFormat="1" applyFont="1" applyFill="1" applyBorder="1" applyAlignment="1">
      <alignment horizontal="center" vertical="center"/>
    </xf>
    <xf numFmtId="0" fontId="0" fillId="0" borderId="10" xfId="0" applyFont="1" applyFill="1" applyBorder="1" applyAlignment="1">
      <alignment vertical="center"/>
    </xf>
    <xf numFmtId="0" fontId="0" fillId="0" borderId="28" xfId="0" applyFont="1" applyFill="1" applyBorder="1" applyAlignment="1">
      <alignment vertical="center"/>
    </xf>
    <xf numFmtId="0" fontId="1" fillId="0" borderId="1" xfId="0" applyFont="1" applyFill="1" applyBorder="1" applyAlignment="1">
      <alignment vertical="center"/>
    </xf>
    <xf numFmtId="0" fontId="28" fillId="0" borderId="14" xfId="0" applyFont="1" applyFill="1" applyBorder="1" applyAlignment="1">
      <alignment vertical="center" wrapText="1"/>
    </xf>
    <xf numFmtId="3" fontId="28" fillId="4" borderId="15" xfId="0" applyNumberFormat="1" applyFont="1" applyFill="1" applyBorder="1" applyAlignment="1">
      <alignment horizontal="center" vertical="center"/>
    </xf>
    <xf numFmtId="0" fontId="0" fillId="0" borderId="6" xfId="0" applyFont="1" applyBorder="1" applyAlignment="1"/>
    <xf numFmtId="0" fontId="0" fillId="0" borderId="7" xfId="0" applyFont="1" applyBorder="1" applyAlignment="1"/>
    <xf numFmtId="3" fontId="28" fillId="4" borderId="21" xfId="0" applyNumberFormat="1" applyFont="1" applyFill="1" applyBorder="1" applyAlignment="1">
      <alignment horizontal="center" vertical="center"/>
    </xf>
    <xf numFmtId="3" fontId="28" fillId="4" borderId="62" xfId="0" applyNumberFormat="1" applyFont="1" applyFill="1" applyBorder="1" applyAlignment="1">
      <alignment horizontal="center" vertical="center"/>
    </xf>
    <xf numFmtId="0" fontId="0" fillId="4" borderId="21" xfId="0" applyFont="1" applyFill="1" applyBorder="1" applyAlignment="1">
      <alignment horizontal="right"/>
    </xf>
    <xf numFmtId="0" fontId="0" fillId="4" borderId="62" xfId="0" applyFont="1" applyFill="1" applyBorder="1" applyAlignment="1">
      <alignment horizontal="right"/>
    </xf>
    <xf numFmtId="0" fontId="0" fillId="0" borderId="77" xfId="0" applyFont="1" applyFill="1" applyBorder="1" applyAlignment="1">
      <alignment vertical="center"/>
    </xf>
    <xf numFmtId="0" fontId="0" fillId="0" borderId="10" xfId="0" applyBorder="1" applyAlignment="1">
      <alignment vertical="center"/>
    </xf>
    <xf numFmtId="0" fontId="1" fillId="0" borderId="1" xfId="0" applyFont="1" applyFill="1" applyBorder="1"/>
    <xf numFmtId="0" fontId="23" fillId="0" borderId="14" xfId="0" applyFont="1" applyFill="1" applyBorder="1" applyAlignment="1">
      <alignment vertical="center" wrapText="1"/>
    </xf>
    <xf numFmtId="0" fontId="23" fillId="0" borderId="78" xfId="0" applyFont="1" applyFill="1" applyBorder="1" applyAlignment="1">
      <alignment vertical="center" wrapText="1"/>
    </xf>
    <xf numFmtId="0" fontId="28" fillId="0" borderId="79" xfId="0" applyFont="1" applyFill="1" applyBorder="1" applyAlignment="1">
      <alignment vertical="center" wrapText="1"/>
    </xf>
    <xf numFmtId="0" fontId="0" fillId="0" borderId="15" xfId="0" applyFont="1" applyFill="1" applyBorder="1" applyAlignment="1">
      <alignment vertical="center"/>
    </xf>
    <xf numFmtId="0" fontId="31" fillId="0" borderId="20" xfId="0" applyFont="1" applyBorder="1" applyAlignment="1">
      <alignment horizontal="center" vertical="center"/>
    </xf>
    <xf numFmtId="0" fontId="31" fillId="0" borderId="18" xfId="0" applyFont="1" applyFill="1" applyBorder="1" applyAlignment="1">
      <alignment horizontal="center" vertical="center" wrapText="1"/>
    </xf>
    <xf numFmtId="0" fontId="0" fillId="0" borderId="15" xfId="0" applyFill="1" applyBorder="1" applyAlignment="1">
      <alignment horizontal="center" vertical="center"/>
    </xf>
    <xf numFmtId="0" fontId="0" fillId="0" borderId="14" xfId="0" applyBorder="1"/>
    <xf numFmtId="0" fontId="23" fillId="0" borderId="15" xfId="0" applyFont="1" applyFill="1" applyBorder="1" applyAlignment="1">
      <alignment horizontal="center" vertical="center"/>
    </xf>
    <xf numFmtId="0" fontId="0" fillId="7" borderId="14" xfId="0" applyFill="1" applyBorder="1" applyAlignment="1" applyProtection="1">
      <alignment horizontal="left" vertical="center" wrapText="1"/>
      <protection locked="0"/>
    </xf>
    <xf numFmtId="0" fontId="0" fillId="0" borderId="6" xfId="0" applyBorder="1" applyAlignment="1">
      <alignment vertical="center"/>
    </xf>
    <xf numFmtId="0" fontId="0" fillId="0" borderId="7" xfId="0" applyBorder="1" applyAlignment="1">
      <alignment vertical="center"/>
    </xf>
    <xf numFmtId="0" fontId="0" fillId="0" borderId="7" xfId="0" applyBorder="1" applyAlignment="1">
      <alignment horizontal="center" vertical="center"/>
    </xf>
    <xf numFmtId="0" fontId="0" fillId="4" borderId="62" xfId="0" applyFill="1" applyBorder="1" applyAlignment="1">
      <alignment horizontal="center" vertical="center"/>
    </xf>
    <xf numFmtId="0" fontId="0" fillId="0" borderId="18" xfId="0" applyFill="1" applyBorder="1" applyAlignment="1">
      <alignment horizontal="center" vertical="center"/>
    </xf>
    <xf numFmtId="0" fontId="0" fillId="0" borderId="14" xfId="0" applyBorder="1" applyAlignment="1">
      <alignment vertical="center"/>
    </xf>
    <xf numFmtId="0" fontId="0" fillId="0" borderId="15" xfId="0" applyBorder="1" applyAlignment="1">
      <alignment horizontal="center" vertical="center"/>
    </xf>
    <xf numFmtId="0" fontId="0" fillId="0" borderId="14" xfId="0" applyBorder="1" applyAlignment="1"/>
    <xf numFmtId="0" fontId="0" fillId="7" borderId="14" xfId="0" applyFill="1" applyBorder="1" applyAlignment="1" applyProtection="1">
      <alignment vertical="top" wrapText="1"/>
      <protection locked="0"/>
    </xf>
    <xf numFmtId="0" fontId="0" fillId="0" borderId="6" xfId="0" applyBorder="1" applyAlignment="1"/>
    <xf numFmtId="0" fontId="0" fillId="0" borderId="64" xfId="0" applyBorder="1"/>
    <xf numFmtId="0" fontId="0" fillId="0" borderId="63" xfId="0" applyBorder="1" applyAlignment="1"/>
    <xf numFmtId="0" fontId="0" fillId="0" borderId="64" xfId="0" applyBorder="1" applyAlignment="1"/>
    <xf numFmtId="0" fontId="28" fillId="7" borderId="14" xfId="0" applyFont="1" applyFill="1" applyBorder="1" applyAlignment="1" applyProtection="1">
      <alignment horizontal="left" vertical="center" wrapText="1"/>
      <protection locked="0"/>
    </xf>
    <xf numFmtId="3" fontId="0" fillId="4" borderId="62" xfId="0" applyNumberFormat="1" applyFill="1" applyBorder="1" applyAlignment="1">
      <alignment horizontal="center" vertical="center"/>
    </xf>
    <xf numFmtId="0" fontId="0" fillId="0" borderId="20" xfId="0" applyBorder="1" applyAlignment="1">
      <alignment horizontal="left" vertical="center"/>
    </xf>
    <xf numFmtId="3" fontId="0" fillId="0" borderId="18" xfId="0" applyNumberFormat="1" applyFill="1" applyBorder="1" applyAlignment="1">
      <alignment horizontal="center" vertical="center"/>
    </xf>
    <xf numFmtId="3" fontId="0" fillId="0" borderId="15" xfId="0" applyNumberFormat="1" applyFill="1" applyBorder="1" applyAlignment="1">
      <alignment horizontal="center" vertical="center"/>
    </xf>
    <xf numFmtId="0" fontId="0" fillId="7" borderId="14" xfId="0" applyFill="1" applyBorder="1" applyAlignment="1" applyProtection="1">
      <alignment vertical="center" wrapText="1"/>
      <protection locked="0"/>
    </xf>
    <xf numFmtId="3" fontId="0" fillId="0" borderId="15" xfId="0" applyNumberFormat="1" applyBorder="1" applyAlignment="1">
      <alignment horizontal="center" vertical="center"/>
    </xf>
    <xf numFmtId="0" fontId="0" fillId="0" borderId="28" xfId="0" applyBorder="1" applyAlignment="1">
      <alignment vertical="center"/>
    </xf>
    <xf numFmtId="0" fontId="0" fillId="0" borderId="60" xfId="0" applyBorder="1" applyAlignment="1"/>
    <xf numFmtId="0" fontId="0" fillId="0" borderId="22" xfId="0" applyBorder="1" applyAlignment="1"/>
    <xf numFmtId="0" fontId="0" fillId="0" borderId="23" xfId="0" applyBorder="1" applyAlignment="1"/>
    <xf numFmtId="3" fontId="0" fillId="0" borderId="54" xfId="0" applyNumberFormat="1" applyFill="1" applyBorder="1" applyAlignment="1">
      <alignment horizontal="center" vertical="center"/>
    </xf>
    <xf numFmtId="0" fontId="0" fillId="4" borderId="34" xfId="0" applyFill="1" applyBorder="1" applyAlignment="1">
      <alignment horizontal="center" vertical="center"/>
    </xf>
    <xf numFmtId="0" fontId="0" fillId="0" borderId="31" xfId="0" applyBorder="1" applyAlignment="1">
      <alignment vertical="center"/>
    </xf>
    <xf numFmtId="0" fontId="0" fillId="0" borderId="31" xfId="0" applyBorder="1" applyAlignment="1">
      <alignment horizontal="center" vertical="center"/>
    </xf>
    <xf numFmtId="0" fontId="0" fillId="7" borderId="30" xfId="0" applyFill="1" applyBorder="1" applyAlignment="1" applyProtection="1">
      <alignment horizontal="center" vertical="center"/>
      <protection locked="0"/>
    </xf>
    <xf numFmtId="0" fontId="1" fillId="0" borderId="9" xfId="0" applyFont="1" applyBorder="1" applyAlignment="1">
      <alignment horizontal="center"/>
    </xf>
    <xf numFmtId="0" fontId="1" fillId="0" borderId="9" xfId="0" applyFont="1" applyBorder="1" applyAlignment="1">
      <alignment vertical="center"/>
    </xf>
    <xf numFmtId="0" fontId="1" fillId="0" borderId="45" xfId="0" applyFont="1" applyBorder="1" applyAlignment="1">
      <alignment horizontal="center" vertical="center" wrapText="1"/>
    </xf>
    <xf numFmtId="0" fontId="1" fillId="0" borderId="44" xfId="0" applyFont="1" applyBorder="1" applyAlignment="1">
      <alignment horizontal="center" vertical="center" wrapText="1"/>
    </xf>
    <xf numFmtId="0" fontId="0" fillId="0" borderId="9" xfId="0" applyBorder="1" applyProtection="1">
      <protection locked="0"/>
    </xf>
    <xf numFmtId="0" fontId="35" fillId="0" borderId="9" xfId="0" applyFont="1" applyFill="1" applyBorder="1" applyAlignment="1">
      <alignment horizontal="center" vertical="center"/>
    </xf>
    <xf numFmtId="0" fontId="35" fillId="0" borderId="9" xfId="0" applyFont="1" applyFill="1" applyBorder="1" applyAlignment="1">
      <alignment horizontal="center" vertical="center" wrapText="1"/>
    </xf>
    <xf numFmtId="4" fontId="0" fillId="0" borderId="0" xfId="0" applyNumberFormat="1"/>
    <xf numFmtId="0" fontId="1" fillId="0" borderId="9" xfId="0" applyFont="1" applyBorder="1" applyAlignment="1">
      <alignment horizontal="center" vertical="center"/>
    </xf>
    <xf numFmtId="2" fontId="14" fillId="0" borderId="38" xfId="0" applyNumberFormat="1" applyFont="1" applyBorder="1" applyAlignment="1">
      <alignment horizontal="center" vertical="top" wrapText="1"/>
    </xf>
    <xf numFmtId="2" fontId="14" fillId="0" borderId="40" xfId="0" applyNumberFormat="1" applyFont="1" applyBorder="1" applyAlignment="1">
      <alignment horizontal="center" vertical="top" wrapText="1"/>
    </xf>
    <xf numFmtId="2" fontId="0" fillId="0" borderId="39" xfId="0" applyNumberFormat="1" applyBorder="1" applyAlignment="1">
      <alignment horizontal="center" vertical="top" wrapText="1"/>
    </xf>
    <xf numFmtId="2" fontId="0" fillId="0" borderId="0" xfId="0" applyNumberFormat="1" applyBorder="1" applyAlignment="1">
      <alignment horizontal="center" vertical="top" wrapText="1"/>
    </xf>
    <xf numFmtId="0" fontId="1" fillId="0" borderId="20" xfId="0" applyFont="1" applyFill="1" applyBorder="1" applyAlignment="1">
      <alignment horizontal="left" vertical="center"/>
    </xf>
    <xf numFmtId="1" fontId="0" fillId="7" borderId="15" xfId="0" applyNumberFormat="1" applyFont="1" applyFill="1" applyBorder="1" applyAlignment="1" applyProtection="1">
      <alignment horizontal="left" vertical="center"/>
      <protection locked="0"/>
    </xf>
    <xf numFmtId="0" fontId="0" fillId="7" borderId="21" xfId="0" applyFont="1" applyFill="1" applyBorder="1" applyAlignment="1" applyProtection="1">
      <alignment horizontal="left" vertical="center"/>
      <protection locked="0"/>
    </xf>
    <xf numFmtId="1" fontId="0" fillId="7" borderId="62" xfId="0" applyNumberFormat="1" applyFont="1" applyFill="1" applyBorder="1" applyAlignment="1" applyProtection="1">
      <alignment horizontal="left" vertical="center"/>
      <protection locked="0"/>
    </xf>
    <xf numFmtId="3" fontId="1" fillId="0" borderId="15" xfId="0" applyNumberFormat="1" applyFont="1" applyFill="1" applyBorder="1" applyAlignment="1">
      <alignment horizontal="center" vertical="center"/>
    </xf>
    <xf numFmtId="165" fontId="0" fillId="0" borderId="15" xfId="0" applyNumberFormat="1" applyBorder="1"/>
    <xf numFmtId="0" fontId="1" fillId="0" borderId="7" xfId="0" applyFont="1" applyBorder="1" applyAlignment="1">
      <alignment horizontal="right" vertical="center"/>
    </xf>
    <xf numFmtId="165" fontId="0" fillId="4" borderId="62" xfId="0" applyNumberFormat="1" applyFill="1" applyBorder="1"/>
    <xf numFmtId="0" fontId="0" fillId="2" borderId="10" xfId="0" applyFont="1" applyFill="1" applyBorder="1" applyProtection="1">
      <protection locked="0"/>
    </xf>
    <xf numFmtId="3" fontId="0" fillId="0" borderId="12" xfId="0" applyNumberFormat="1" applyBorder="1"/>
    <xf numFmtId="0" fontId="0" fillId="0" borderId="36" xfId="0" applyFont="1" applyFill="1" applyBorder="1"/>
    <xf numFmtId="0" fontId="0" fillId="0" borderId="12" xfId="0" applyBorder="1" applyAlignment="1">
      <alignment horizontal="right" wrapText="1"/>
    </xf>
    <xf numFmtId="0" fontId="0" fillId="2" borderId="10" xfId="0" applyFill="1" applyBorder="1" applyProtection="1">
      <protection locked="0"/>
    </xf>
    <xf numFmtId="0" fontId="0" fillId="2" borderId="12" xfId="0" applyFill="1" applyBorder="1" applyProtection="1">
      <protection locked="0"/>
    </xf>
    <xf numFmtId="0" fontId="1" fillId="0" borderId="27" xfId="0" applyFont="1" applyFill="1" applyBorder="1" applyAlignment="1">
      <alignment horizontal="left" vertical="center"/>
    </xf>
    <xf numFmtId="0" fontId="31" fillId="0" borderId="27" xfId="0" applyFont="1" applyFill="1" applyBorder="1" applyAlignment="1">
      <alignment horizontal="center" vertical="center" wrapText="1"/>
    </xf>
    <xf numFmtId="0" fontId="1" fillId="0" borderId="27" xfId="0" applyFont="1" applyFill="1" applyBorder="1" applyAlignment="1">
      <alignment horizontal="left" vertical="center" wrapText="1"/>
    </xf>
    <xf numFmtId="0" fontId="0" fillId="0" borderId="30" xfId="0" applyFill="1" applyBorder="1"/>
    <xf numFmtId="0" fontId="0" fillId="0" borderId="27" xfId="0" applyFill="1" applyBorder="1" applyAlignment="1">
      <alignment horizontal="center" vertical="center"/>
    </xf>
    <xf numFmtId="0" fontId="0" fillId="0" borderId="27" xfId="0" applyFill="1" applyBorder="1" applyAlignment="1">
      <alignment vertical="center"/>
    </xf>
    <xf numFmtId="0" fontId="1" fillId="0" borderId="27" xfId="0" applyFont="1" applyFill="1" applyBorder="1" applyAlignment="1">
      <alignment horizontal="center" vertical="center"/>
    </xf>
    <xf numFmtId="0" fontId="28" fillId="0" borderId="27" xfId="0" applyFont="1" applyBorder="1" applyAlignment="1">
      <alignment horizontal="center" vertical="center"/>
    </xf>
    <xf numFmtId="0" fontId="0" fillId="0" borderId="30" xfId="0" applyFont="1" applyFill="1" applyBorder="1"/>
    <xf numFmtId="0" fontId="1" fillId="0" borderId="83" xfId="0" applyFont="1" applyBorder="1" applyAlignment="1">
      <alignment vertical="center" wrapText="1"/>
    </xf>
    <xf numFmtId="3" fontId="28" fillId="4" borderId="72" xfId="0" applyNumberFormat="1" applyFont="1" applyFill="1" applyBorder="1" applyAlignment="1">
      <alignment horizontal="center" vertical="center"/>
    </xf>
    <xf numFmtId="3" fontId="28" fillId="4" borderId="86" xfId="0" applyNumberFormat="1" applyFont="1" applyFill="1" applyBorder="1" applyAlignment="1">
      <alignment horizontal="center" vertical="center"/>
    </xf>
    <xf numFmtId="3" fontId="23" fillId="3" borderId="85" xfId="0" applyNumberFormat="1" applyFont="1" applyFill="1" applyBorder="1" applyAlignment="1">
      <alignment horizontal="center" vertical="center"/>
    </xf>
    <xf numFmtId="3" fontId="28" fillId="4" borderId="85" xfId="0" applyNumberFormat="1" applyFont="1" applyFill="1" applyBorder="1" applyAlignment="1">
      <alignment horizontal="center" vertical="center"/>
    </xf>
    <xf numFmtId="3" fontId="0" fillId="2" borderId="65" xfId="0" applyNumberFormat="1" applyFill="1" applyBorder="1" applyAlignment="1" applyProtection="1">
      <alignment horizontal="center" vertical="center"/>
      <protection locked="0"/>
    </xf>
    <xf numFmtId="3" fontId="0" fillId="2" borderId="12" xfId="0" applyNumberFormat="1" applyFill="1" applyBorder="1" applyAlignment="1" applyProtection="1">
      <alignment horizontal="center" vertical="center"/>
      <protection locked="0"/>
    </xf>
    <xf numFmtId="3" fontId="28" fillId="4" borderId="84" xfId="0" applyNumberFormat="1" applyFont="1" applyFill="1" applyBorder="1" applyAlignment="1">
      <alignment horizontal="center" vertical="center"/>
    </xf>
    <xf numFmtId="165" fontId="0" fillId="2" borderId="70" xfId="0" applyNumberFormat="1" applyFill="1" applyBorder="1" applyAlignment="1" applyProtection="1">
      <alignment horizontal="center" vertical="center"/>
      <protection locked="0"/>
    </xf>
    <xf numFmtId="165" fontId="0" fillId="2" borderId="10" xfId="0" applyNumberFormat="1" applyFill="1" applyBorder="1" applyAlignment="1" applyProtection="1">
      <alignment horizontal="center" vertical="center"/>
      <protection locked="0"/>
    </xf>
    <xf numFmtId="165" fontId="28" fillId="4" borderId="88" xfId="0" applyNumberFormat="1" applyFont="1" applyFill="1" applyBorder="1" applyAlignment="1">
      <alignment horizontal="center" vertical="center"/>
    </xf>
    <xf numFmtId="0" fontId="0" fillId="0" borderId="3" xfId="0" applyFill="1" applyBorder="1" applyAlignment="1">
      <alignment horizontal="center" vertical="center" wrapText="1"/>
    </xf>
    <xf numFmtId="0" fontId="1" fillId="0" borderId="5" xfId="0" applyFont="1" applyFill="1" applyBorder="1" applyAlignment="1">
      <alignment horizontal="center" vertical="center" wrapText="1"/>
    </xf>
    <xf numFmtId="3" fontId="0" fillId="2" borderId="58" xfId="0" applyNumberFormat="1" applyFill="1" applyBorder="1" applyAlignment="1" applyProtection="1">
      <alignment horizontal="center" vertical="center"/>
      <protection locked="0"/>
    </xf>
    <xf numFmtId="3" fontId="0" fillId="2" borderId="82" xfId="0" applyNumberFormat="1" applyFill="1" applyBorder="1" applyAlignment="1" applyProtection="1">
      <alignment horizontal="center" vertical="center"/>
      <protection locked="0"/>
    </xf>
    <xf numFmtId="3" fontId="28" fillId="4" borderId="89" xfId="0" applyNumberFormat="1" applyFont="1" applyFill="1" applyBorder="1" applyAlignment="1">
      <alignment horizontal="center" vertical="center"/>
    </xf>
    <xf numFmtId="3" fontId="0" fillId="2" borderId="19" xfId="0" applyNumberFormat="1" applyFill="1" applyBorder="1" applyAlignment="1" applyProtection="1">
      <alignment horizontal="center" vertical="center"/>
      <protection locked="0"/>
    </xf>
    <xf numFmtId="3" fontId="0" fillId="2" borderId="14" xfId="0" applyNumberFormat="1" applyFill="1" applyBorder="1" applyAlignment="1" applyProtection="1">
      <alignment horizontal="center" vertical="center"/>
      <protection locked="0"/>
    </xf>
    <xf numFmtId="3" fontId="28" fillId="4" borderId="52" xfId="0" applyNumberFormat="1" applyFont="1" applyFill="1" applyBorder="1" applyAlignment="1">
      <alignment horizontal="center" vertical="center"/>
    </xf>
    <xf numFmtId="3" fontId="28" fillId="4" borderId="61" xfId="0" applyNumberFormat="1" applyFont="1" applyFill="1" applyBorder="1" applyAlignment="1">
      <alignment horizontal="center" vertical="center"/>
    </xf>
    <xf numFmtId="0" fontId="28" fillId="0" borderId="9" xfId="0" applyFont="1" applyFill="1" applyBorder="1" applyAlignment="1">
      <alignment horizontal="center" vertical="center" wrapText="1"/>
    </xf>
    <xf numFmtId="0" fontId="0" fillId="0" borderId="15" xfId="0" applyNumberFormat="1" applyBorder="1"/>
    <xf numFmtId="0" fontId="0" fillId="0" borderId="9" xfId="0" applyNumberFormat="1" applyBorder="1"/>
    <xf numFmtId="3" fontId="1" fillId="4" borderId="69" xfId="0" applyNumberFormat="1" applyFont="1" applyFill="1" applyBorder="1" applyAlignment="1"/>
    <xf numFmtId="3" fontId="1" fillId="4" borderId="69" xfId="0" applyNumberFormat="1" applyFont="1" applyFill="1" applyBorder="1" applyAlignment="1">
      <alignment wrapText="1"/>
    </xf>
    <xf numFmtId="3" fontId="0" fillId="4" borderId="17" xfId="0" applyNumberFormat="1" applyFill="1" applyBorder="1"/>
    <xf numFmtId="3" fontId="1" fillId="9" borderId="69" xfId="0" applyNumberFormat="1" applyFont="1" applyFill="1" applyBorder="1" applyAlignment="1"/>
    <xf numFmtId="0" fontId="1" fillId="9" borderId="69" xfId="0" applyFont="1" applyFill="1" applyBorder="1" applyAlignment="1"/>
    <xf numFmtId="0" fontId="0" fillId="0" borderId="9" xfId="0" applyBorder="1" applyAlignment="1">
      <alignment horizontal="right" vertical="top" wrapText="1"/>
    </xf>
    <xf numFmtId="0" fontId="0" fillId="0" borderId="9" xfId="0" applyFill="1" applyBorder="1" applyAlignment="1">
      <alignment horizontal="center" vertical="top" wrapText="1"/>
    </xf>
    <xf numFmtId="0" fontId="0" fillId="4" borderId="9" xfId="0" applyFill="1" applyBorder="1" applyAlignment="1" applyProtection="1"/>
    <xf numFmtId="0" fontId="0" fillId="4" borderId="9" xfId="0" applyFill="1" applyBorder="1" applyAlignment="1"/>
    <xf numFmtId="0" fontId="0" fillId="0" borderId="9" xfId="0" applyBorder="1" applyAlignment="1" applyProtection="1">
      <alignment horizontal="center" vertical="center"/>
    </xf>
    <xf numFmtId="0" fontId="0" fillId="0" borderId="9" xfId="0" applyBorder="1" applyAlignment="1">
      <alignment horizontal="center" vertical="center"/>
    </xf>
    <xf numFmtId="0" fontId="28" fillId="3" borderId="9" xfId="0" applyFont="1" applyFill="1" applyBorder="1" applyAlignment="1" applyProtection="1">
      <alignment horizontal="left" vertical="center"/>
    </xf>
    <xf numFmtId="0" fontId="0" fillId="3" borderId="9" xfId="0" applyFill="1" applyBorder="1" applyAlignment="1">
      <alignment horizontal="left" vertical="center"/>
    </xf>
    <xf numFmtId="0" fontId="0" fillId="0" borderId="9" xfId="0" applyBorder="1" applyAlignment="1" applyProtection="1">
      <alignment horizontal="center"/>
    </xf>
    <xf numFmtId="0" fontId="0" fillId="0" borderId="9" xfId="0" applyBorder="1" applyAlignment="1">
      <alignment horizontal="center"/>
    </xf>
    <xf numFmtId="0" fontId="0" fillId="6" borderId="10" xfId="0" applyFill="1" applyBorder="1" applyAlignment="1" applyProtection="1"/>
    <xf numFmtId="0" fontId="0" fillId="0" borderId="12" xfId="0" applyBorder="1" applyAlignment="1"/>
    <xf numFmtId="0" fontId="0" fillId="0" borderId="0" xfId="0" applyAlignment="1" applyProtection="1">
      <alignment horizontal="left" vertical="top" wrapText="1"/>
    </xf>
    <xf numFmtId="0" fontId="1" fillId="0" borderId="0" xfId="0" applyFont="1" applyAlignment="1" applyProtection="1">
      <alignment horizontal="left" vertical="center"/>
    </xf>
    <xf numFmtId="0" fontId="27" fillId="2" borderId="28" xfId="0" applyFont="1" applyFill="1" applyBorder="1" applyAlignment="1" applyProtection="1">
      <alignment horizontal="center" vertical="center"/>
    </xf>
    <xf numFmtId="0" fontId="27" fillId="2" borderId="29" xfId="0" applyFont="1" applyFill="1" applyBorder="1" applyAlignment="1" applyProtection="1">
      <alignment horizontal="center" vertical="center"/>
    </xf>
    <xf numFmtId="0" fontId="27" fillId="7" borderId="10" xfId="0" applyFont="1" applyFill="1" applyBorder="1" applyAlignment="1" applyProtection="1">
      <alignment horizontal="center" vertical="center"/>
    </xf>
    <xf numFmtId="0" fontId="27" fillId="7" borderId="12" xfId="0" applyFont="1" applyFill="1" applyBorder="1" applyAlignment="1" applyProtection="1">
      <alignment horizontal="center" vertical="center"/>
    </xf>
    <xf numFmtId="3" fontId="0" fillId="0" borderId="0" xfId="0" applyNumberFormat="1" applyFill="1" applyBorder="1" applyAlignment="1">
      <alignment horizontal="right" vertical="center"/>
    </xf>
    <xf numFmtId="0" fontId="0" fillId="2" borderId="10" xfId="0" applyFill="1" applyBorder="1" applyAlignment="1" applyProtection="1">
      <alignment horizontal="left" vertical="top"/>
      <protection locked="0"/>
    </xf>
    <xf numFmtId="0" fontId="0" fillId="2" borderId="11" xfId="0" applyFill="1" applyBorder="1" applyAlignment="1" applyProtection="1">
      <alignment horizontal="left" vertical="top"/>
      <protection locked="0"/>
    </xf>
    <xf numFmtId="0" fontId="0" fillId="2" borderId="82" xfId="0" applyFill="1" applyBorder="1" applyAlignment="1" applyProtection="1">
      <alignment horizontal="left" vertical="top"/>
      <protection locked="0"/>
    </xf>
    <xf numFmtId="0" fontId="1" fillId="0" borderId="19" xfId="0" applyFont="1" applyFill="1" applyBorder="1" applyAlignment="1">
      <alignment horizontal="left" vertical="center"/>
    </xf>
    <xf numFmtId="0" fontId="0" fillId="0" borderId="20" xfId="0" applyBorder="1" applyAlignment="1">
      <alignment horizontal="left" vertical="center"/>
    </xf>
    <xf numFmtId="0" fontId="0" fillId="0" borderId="14" xfId="0" applyBorder="1" applyAlignment="1">
      <alignment horizontal="left" vertical="center"/>
    </xf>
    <xf numFmtId="0" fontId="0" fillId="0" borderId="9" xfId="0" applyBorder="1" applyAlignment="1">
      <alignment horizontal="left" vertical="center"/>
    </xf>
    <xf numFmtId="0" fontId="0" fillId="2" borderId="9" xfId="0" applyFill="1" applyBorder="1" applyAlignment="1" applyProtection="1">
      <alignment horizontal="left" vertical="top" wrapText="1"/>
      <protection locked="0"/>
    </xf>
    <xf numFmtId="0" fontId="0" fillId="2" borderId="15" xfId="0" applyFill="1" applyBorder="1" applyAlignment="1" applyProtection="1">
      <alignment horizontal="left" vertical="top" wrapText="1"/>
      <protection locked="0"/>
    </xf>
    <xf numFmtId="0" fontId="1" fillId="0" borderId="59" xfId="0" applyFont="1" applyFill="1" applyBorder="1" applyAlignment="1">
      <alignment horizontal="left" vertical="center"/>
    </xf>
    <xf numFmtId="0" fontId="1" fillId="0" borderId="11" xfId="0" applyFont="1" applyFill="1" applyBorder="1" applyAlignment="1">
      <alignment horizontal="left" vertical="center"/>
    </xf>
    <xf numFmtId="0" fontId="1" fillId="0" borderId="12" xfId="0" applyFont="1" applyFill="1" applyBorder="1" applyAlignment="1">
      <alignment horizontal="left" vertical="center"/>
    </xf>
    <xf numFmtId="0" fontId="1" fillId="0" borderId="0" xfId="0" applyFont="1" applyFill="1" applyBorder="1" applyAlignment="1">
      <alignment vertical="center"/>
    </xf>
    <xf numFmtId="0" fontId="1" fillId="0" borderId="14" xfId="0" applyFont="1" applyFill="1" applyBorder="1" applyAlignment="1">
      <alignment vertical="center"/>
    </xf>
    <xf numFmtId="0" fontId="1" fillId="0" borderId="9" xfId="0" applyFont="1" applyFill="1" applyBorder="1" applyAlignment="1">
      <alignment vertical="center"/>
    </xf>
    <xf numFmtId="0" fontId="1" fillId="0" borderId="25" xfId="0" applyFont="1" applyFill="1" applyBorder="1" applyAlignment="1">
      <alignment vertical="center"/>
    </xf>
    <xf numFmtId="0" fontId="1" fillId="0" borderId="21" xfId="0" applyFont="1" applyFill="1" applyBorder="1" applyAlignment="1">
      <alignment vertical="center"/>
    </xf>
    <xf numFmtId="0" fontId="3" fillId="0" borderId="0" xfId="0" applyFont="1" applyFill="1" applyAlignment="1"/>
    <xf numFmtId="0" fontId="0" fillId="0" borderId="0" xfId="0" applyFill="1" applyAlignment="1"/>
    <xf numFmtId="0" fontId="33" fillId="0" borderId="0" xfId="0" applyFont="1" applyFill="1" applyAlignment="1"/>
    <xf numFmtId="0" fontId="34" fillId="0" borderId="0" xfId="0" applyFont="1" applyFill="1" applyAlignment="1"/>
    <xf numFmtId="164" fontId="0" fillId="4" borderId="9" xfId="0" applyNumberFormat="1" applyFill="1" applyBorder="1" applyAlignment="1">
      <alignment horizontal="right" vertical="center"/>
    </xf>
    <xf numFmtId="164" fontId="0" fillId="4" borderId="15" xfId="0" applyNumberFormat="1" applyFill="1" applyBorder="1" applyAlignment="1">
      <alignment horizontal="right" vertical="center"/>
    </xf>
    <xf numFmtId="1" fontId="0" fillId="4" borderId="9" xfId="0" applyNumberFormat="1" applyFill="1" applyBorder="1" applyAlignment="1">
      <alignment horizontal="right" vertical="center"/>
    </xf>
    <xf numFmtId="1" fontId="0" fillId="4" borderId="15" xfId="0" applyNumberFormat="1" applyFill="1" applyBorder="1" applyAlignment="1">
      <alignment horizontal="right" vertical="center"/>
    </xf>
    <xf numFmtId="0" fontId="0" fillId="2" borderId="9" xfId="0" applyFill="1" applyBorder="1" applyAlignment="1" applyProtection="1">
      <alignment horizontal="right" vertical="center"/>
      <protection locked="0"/>
    </xf>
    <xf numFmtId="0" fontId="0" fillId="2" borderId="15" xfId="0" applyFill="1" applyBorder="1" applyAlignment="1" applyProtection="1">
      <alignment horizontal="right" vertical="center"/>
      <protection locked="0"/>
    </xf>
    <xf numFmtId="0" fontId="0" fillId="2" borderId="20" xfId="0" applyFill="1" applyBorder="1" applyAlignment="1" applyProtection="1">
      <alignment horizontal="left" vertical="top" wrapText="1"/>
      <protection locked="0"/>
    </xf>
    <xf numFmtId="0" fontId="0" fillId="2" borderId="18" xfId="0" applyFill="1" applyBorder="1" applyAlignment="1" applyProtection="1">
      <alignment horizontal="left" vertical="top" wrapText="1"/>
      <protection locked="0"/>
    </xf>
    <xf numFmtId="0" fontId="1" fillId="0" borderId="28" xfId="0" applyFont="1" applyFill="1" applyBorder="1" applyAlignment="1">
      <alignment horizontal="left" vertical="center"/>
    </xf>
    <xf numFmtId="0" fontId="0" fillId="0" borderId="47" xfId="0" applyFill="1" applyBorder="1" applyAlignment="1">
      <alignment horizontal="left" vertical="center"/>
    </xf>
    <xf numFmtId="0" fontId="0" fillId="0" borderId="47" xfId="0" applyBorder="1" applyAlignment="1">
      <alignment horizontal="left" vertical="center"/>
    </xf>
    <xf numFmtId="0" fontId="0" fillId="0" borderId="76" xfId="0" applyBorder="1" applyAlignment="1">
      <alignment horizontal="left" vertical="center"/>
    </xf>
    <xf numFmtId="0" fontId="3" fillId="0" borderId="32" xfId="0" applyFont="1" applyBorder="1" applyAlignment="1"/>
    <xf numFmtId="0" fontId="0" fillId="0" borderId="0" xfId="0" applyBorder="1" applyAlignment="1"/>
    <xf numFmtId="0" fontId="1" fillId="0" borderId="9" xfId="0" applyFont="1" applyBorder="1" applyAlignment="1">
      <alignment wrapText="1"/>
    </xf>
    <xf numFmtId="0" fontId="0" fillId="0" borderId="9" xfId="0" applyBorder="1" applyAlignment="1"/>
    <xf numFmtId="0" fontId="1" fillId="0" borderId="9" xfId="0" applyFont="1" applyFill="1" applyBorder="1" applyAlignment="1"/>
    <xf numFmtId="0" fontId="0" fillId="7" borderId="14" xfId="0" applyFont="1" applyFill="1" applyBorder="1" applyAlignment="1" applyProtection="1">
      <alignment wrapText="1"/>
      <protection locked="0"/>
    </xf>
    <xf numFmtId="0" fontId="0" fillId="0" borderId="9" xfId="0" applyBorder="1" applyAlignment="1" applyProtection="1">
      <protection locked="0"/>
    </xf>
    <xf numFmtId="0" fontId="1" fillId="0" borderId="14" xfId="0" applyFont="1" applyFill="1" applyBorder="1" applyAlignment="1"/>
    <xf numFmtId="0" fontId="0" fillId="0" borderId="9" xfId="0" applyFill="1" applyBorder="1" applyAlignment="1"/>
    <xf numFmtId="0" fontId="32" fillId="0" borderId="19" xfId="0" applyFont="1" applyBorder="1" applyAlignment="1"/>
    <xf numFmtId="0" fontId="32" fillId="0" borderId="20" xfId="0" applyFont="1" applyBorder="1" applyAlignment="1"/>
    <xf numFmtId="0" fontId="32" fillId="0" borderId="18" xfId="0" applyFont="1" applyBorder="1" applyAlignment="1"/>
    <xf numFmtId="0" fontId="9" fillId="0" borderId="7" xfId="0" applyFont="1" applyFill="1" applyBorder="1" applyAlignment="1"/>
    <xf numFmtId="0" fontId="0" fillId="0" borderId="7" xfId="0" applyFill="1" applyBorder="1" applyAlignment="1"/>
    <xf numFmtId="0" fontId="31" fillId="0" borderId="2" xfId="0" applyFont="1" applyFill="1" applyBorder="1" applyAlignment="1">
      <alignment horizontal="center" vertical="center"/>
    </xf>
    <xf numFmtId="0" fontId="21" fillId="0" borderId="2" xfId="0" applyFont="1" applyBorder="1" applyAlignment="1">
      <alignment horizontal="center" vertical="center"/>
    </xf>
    <xf numFmtId="0" fontId="1" fillId="0" borderId="9" xfId="0" applyFont="1" applyBorder="1" applyAlignment="1">
      <alignment horizontal="left" vertical="center" wrapText="1"/>
    </xf>
    <xf numFmtId="0" fontId="0" fillId="0" borderId="9" xfId="0" applyBorder="1" applyAlignment="1">
      <alignment horizontal="left" vertical="center" wrapText="1"/>
    </xf>
    <xf numFmtId="0" fontId="1" fillId="0" borderId="2" xfId="0" applyFont="1" applyFill="1" applyBorder="1" applyAlignment="1">
      <alignment horizontal="left" vertical="center"/>
    </xf>
    <xf numFmtId="0" fontId="0" fillId="0" borderId="32" xfId="0" applyBorder="1" applyAlignment="1">
      <alignment horizontal="left" vertical="center"/>
    </xf>
    <xf numFmtId="0" fontId="0" fillId="0" borderId="32" xfId="0" applyBorder="1" applyAlignment="1">
      <alignment horizontal="center" vertical="center"/>
    </xf>
    <xf numFmtId="0" fontId="31" fillId="0" borderId="3" xfId="0" applyFont="1" applyFill="1" applyBorder="1" applyAlignment="1"/>
    <xf numFmtId="0" fontId="0" fillId="0" borderId="67" xfId="0" applyBorder="1" applyAlignment="1"/>
    <xf numFmtId="0" fontId="23" fillId="0" borderId="27" xfId="0" applyFont="1" applyFill="1" applyBorder="1" applyAlignment="1">
      <alignment horizontal="center" vertical="center"/>
    </xf>
    <xf numFmtId="0" fontId="0" fillId="0" borderId="27" xfId="0" applyBorder="1" applyAlignment="1"/>
    <xf numFmtId="0" fontId="0" fillId="0" borderId="58" xfId="0" applyBorder="1" applyAlignment="1"/>
    <xf numFmtId="3" fontId="23" fillId="0" borderId="2" xfId="0" applyNumberFormat="1" applyFont="1" applyFill="1" applyBorder="1" applyAlignment="1">
      <alignment horizontal="center" vertical="center"/>
    </xf>
    <xf numFmtId="0" fontId="0" fillId="0" borderId="2" xfId="0" applyFill="1" applyBorder="1" applyAlignment="1"/>
    <xf numFmtId="0" fontId="0" fillId="0" borderId="3" xfId="0" applyFill="1" applyBorder="1" applyAlignment="1"/>
    <xf numFmtId="0" fontId="0" fillId="0" borderId="8" xfId="0" applyFill="1" applyBorder="1" applyAlignment="1"/>
    <xf numFmtId="0" fontId="0" fillId="0" borderId="63" xfId="0" applyFont="1" applyFill="1" applyBorder="1" applyAlignment="1">
      <alignment vertical="center"/>
    </xf>
    <xf numFmtId="0" fontId="0" fillId="0" borderId="64" xfId="0" applyFont="1" applyFill="1" applyBorder="1" applyAlignment="1">
      <alignment vertical="center"/>
    </xf>
    <xf numFmtId="0" fontId="0" fillId="0" borderId="69" xfId="0" applyBorder="1" applyAlignment="1">
      <alignment vertical="center"/>
    </xf>
    <xf numFmtId="0" fontId="0" fillId="0" borderId="59" xfId="0" applyFont="1" applyFill="1" applyBorder="1" applyAlignment="1">
      <alignment vertical="center"/>
    </xf>
    <xf numFmtId="0" fontId="0" fillId="0" borderId="11" xfId="0" applyFont="1" applyFill="1" applyBorder="1" applyAlignment="1">
      <alignment vertical="center"/>
    </xf>
    <xf numFmtId="0" fontId="0" fillId="0" borderId="12" xfId="0" applyBorder="1" applyAlignment="1">
      <alignment vertical="center"/>
    </xf>
    <xf numFmtId="0" fontId="21" fillId="0" borderId="10" xfId="0" applyFont="1" applyFill="1" applyBorder="1" applyAlignment="1">
      <alignment vertical="center" wrapText="1"/>
    </xf>
    <xf numFmtId="0" fontId="0" fillId="0" borderId="11" xfId="0" applyBorder="1" applyAlignment="1">
      <alignment vertical="center"/>
    </xf>
    <xf numFmtId="0" fontId="28" fillId="0" borderId="10" xfId="0" applyFont="1" applyFill="1" applyBorder="1" applyAlignment="1">
      <alignment vertical="center" wrapText="1"/>
    </xf>
    <xf numFmtId="0" fontId="28" fillId="0" borderId="64" xfId="0" applyFont="1" applyFill="1" applyBorder="1" applyAlignment="1">
      <alignment vertical="center" wrapText="1"/>
    </xf>
    <xf numFmtId="0" fontId="0" fillId="0" borderId="64" xfId="0" applyBorder="1" applyAlignment="1"/>
    <xf numFmtId="0" fontId="0" fillId="0" borderId="69" xfId="0" applyBorder="1" applyAlignment="1"/>
    <xf numFmtId="0" fontId="23" fillId="0" borderId="10" xfId="0" applyFont="1" applyFill="1" applyBorder="1" applyAlignment="1">
      <alignment vertical="center" wrapText="1"/>
    </xf>
    <xf numFmtId="0" fontId="23" fillId="0" borderId="68" xfId="0" applyFont="1" applyFill="1" applyBorder="1" applyAlignment="1">
      <alignment vertical="center" wrapText="1"/>
    </xf>
    <xf numFmtId="0" fontId="0" fillId="0" borderId="64" xfId="0" applyBorder="1" applyAlignment="1">
      <alignment vertical="center"/>
    </xf>
    <xf numFmtId="0" fontId="1" fillId="0" borderId="56" xfId="0" applyFont="1" applyFill="1" applyBorder="1" applyAlignment="1">
      <alignment vertical="center"/>
    </xf>
    <xf numFmtId="0" fontId="0" fillId="0" borderId="27" xfId="0" applyBorder="1" applyAlignment="1">
      <alignment vertical="center"/>
    </xf>
    <xf numFmtId="0" fontId="0" fillId="0" borderId="58" xfId="0" applyBorder="1" applyAlignment="1">
      <alignment vertical="center"/>
    </xf>
    <xf numFmtId="0" fontId="0" fillId="0" borderId="15" xfId="0" applyFont="1" applyBorder="1" applyAlignment="1">
      <alignment horizontal="center" vertical="center"/>
    </xf>
    <xf numFmtId="0" fontId="0" fillId="4" borderId="10" xfId="0" applyFont="1" applyFill="1" applyBorder="1" applyAlignment="1">
      <alignment horizontal="right"/>
    </xf>
    <xf numFmtId="0" fontId="0" fillId="0" borderId="12" xfId="0" applyBorder="1" applyAlignment="1">
      <alignment horizontal="right"/>
    </xf>
    <xf numFmtId="0" fontId="0" fillId="4" borderId="9" xfId="0" applyFont="1" applyFill="1" applyBorder="1" applyAlignment="1">
      <alignment vertical="top"/>
    </xf>
    <xf numFmtId="0" fontId="0" fillId="0" borderId="9" xfId="0" applyFont="1" applyBorder="1" applyAlignment="1">
      <alignment vertical="top"/>
    </xf>
    <xf numFmtId="0" fontId="0" fillId="0" borderId="15" xfId="0" applyFont="1" applyBorder="1" applyAlignment="1">
      <alignment vertical="top"/>
    </xf>
    <xf numFmtId="0" fontId="0" fillId="4" borderId="9" xfId="0" applyFont="1" applyFill="1" applyBorder="1" applyAlignment="1">
      <alignment vertical="top" wrapText="1"/>
    </xf>
    <xf numFmtId="0" fontId="0" fillId="0" borderId="9" xfId="0" applyFont="1" applyBorder="1" applyAlignment="1">
      <alignment vertical="top" wrapText="1"/>
    </xf>
    <xf numFmtId="0" fontId="0" fillId="0" borderId="15" xfId="0" applyFont="1" applyBorder="1" applyAlignment="1">
      <alignment vertical="top" wrapText="1"/>
    </xf>
    <xf numFmtId="0" fontId="0" fillId="0" borderId="10" xfId="0" applyFont="1" applyFill="1" applyBorder="1" applyAlignment="1">
      <alignment horizontal="left" vertical="center"/>
    </xf>
    <xf numFmtId="0" fontId="0" fillId="0" borderId="11" xfId="0" applyFont="1" applyBorder="1" applyAlignment="1">
      <alignment vertical="center"/>
    </xf>
    <xf numFmtId="0" fontId="0" fillId="0" borderId="70" xfId="0" applyFont="1" applyFill="1" applyBorder="1" applyAlignment="1">
      <alignment horizontal="left" vertical="center"/>
    </xf>
    <xf numFmtId="0" fontId="0" fillId="0" borderId="27" xfId="0" applyFont="1" applyBorder="1" applyAlignment="1">
      <alignment vertical="center"/>
    </xf>
    <xf numFmtId="0" fontId="0" fillId="0" borderId="65" xfId="0" applyBorder="1" applyAlignment="1">
      <alignment vertical="center"/>
    </xf>
    <xf numFmtId="0" fontId="9" fillId="0" borderId="0" xfId="0" applyFont="1" applyFill="1" applyBorder="1" applyAlignment="1"/>
    <xf numFmtId="0" fontId="0" fillId="0" borderId="0" xfId="0" applyFill="1" applyBorder="1" applyAlignment="1"/>
    <xf numFmtId="0" fontId="10" fillId="0" borderId="0" xfId="0" applyFont="1" applyFill="1" applyBorder="1" applyAlignment="1"/>
    <xf numFmtId="0" fontId="11" fillId="0" borderId="0" xfId="0" applyFont="1" applyFill="1" applyBorder="1" applyAlignment="1"/>
    <xf numFmtId="2" fontId="17" fillId="0" borderId="72" xfId="5" applyNumberFormat="1" applyFont="1" applyFill="1" applyBorder="1" applyAlignment="1" applyProtection="1">
      <alignment horizontal="left" vertical="center" wrapText="1"/>
      <protection locked="0"/>
    </xf>
    <xf numFmtId="2" fontId="17" fillId="0" borderId="23" xfId="5" applyNumberFormat="1" applyFont="1" applyFill="1" applyBorder="1" applyAlignment="1" applyProtection="1">
      <alignment horizontal="left" vertical="center" wrapText="1"/>
      <protection locked="0"/>
    </xf>
    <xf numFmtId="0" fontId="0" fillId="0" borderId="23" xfId="0" applyFill="1" applyBorder="1" applyAlignment="1" applyProtection="1">
      <alignment horizontal="left" vertical="center" wrapText="1"/>
      <protection locked="0"/>
    </xf>
    <xf numFmtId="0" fontId="0" fillId="0" borderId="24" xfId="0" applyFill="1" applyBorder="1" applyAlignment="1" applyProtection="1">
      <alignment horizontal="left" vertical="center" wrapText="1"/>
      <protection locked="0"/>
    </xf>
    <xf numFmtId="0" fontId="10" fillId="0" borderId="7" xfId="0" applyFont="1" applyFill="1" applyBorder="1" applyAlignment="1"/>
    <xf numFmtId="0" fontId="11" fillId="0" borderId="7" xfId="0" applyFont="1" applyFill="1" applyBorder="1" applyAlignment="1"/>
    <xf numFmtId="0" fontId="11" fillId="0" borderId="8" xfId="0" applyFont="1" applyFill="1" applyBorder="1" applyAlignment="1"/>
    <xf numFmtId="0" fontId="0" fillId="4" borderId="20" xfId="0" applyFont="1" applyFill="1" applyBorder="1" applyAlignment="1">
      <alignment vertical="top" wrapText="1"/>
    </xf>
    <xf numFmtId="0" fontId="0" fillId="0" borderId="20" xfId="0" applyFont="1" applyBorder="1" applyAlignment="1">
      <alignment vertical="top" wrapText="1"/>
    </xf>
    <xf numFmtId="0" fontId="0" fillId="0" borderId="18" xfId="0" applyFont="1" applyBorder="1" applyAlignment="1">
      <alignment vertical="top" wrapText="1"/>
    </xf>
    <xf numFmtId="0" fontId="0" fillId="4" borderId="9" xfId="0" applyFont="1" applyFill="1" applyBorder="1" applyAlignment="1"/>
    <xf numFmtId="0" fontId="0" fillId="4" borderId="15" xfId="0" applyFont="1" applyFill="1" applyBorder="1" applyAlignment="1"/>
    <xf numFmtId="3" fontId="0" fillId="4" borderId="9" xfId="0" applyNumberFormat="1" applyFont="1" applyFill="1" applyBorder="1" applyAlignment="1"/>
    <xf numFmtId="3" fontId="0" fillId="4" borderId="15" xfId="0" applyNumberFormat="1" applyFont="1" applyFill="1" applyBorder="1" applyAlignment="1"/>
    <xf numFmtId="164" fontId="0" fillId="4" borderId="9" xfId="0" applyNumberFormat="1" applyFont="1" applyFill="1" applyBorder="1" applyAlignment="1"/>
    <xf numFmtId="164" fontId="0" fillId="4" borderId="15" xfId="0" applyNumberFormat="1" applyFont="1" applyFill="1" applyBorder="1" applyAlignment="1"/>
    <xf numFmtId="2" fontId="0" fillId="0" borderId="19" xfId="0" applyNumberFormat="1" applyFont="1" applyFill="1" applyBorder="1" applyAlignment="1">
      <alignment vertical="center"/>
    </xf>
    <xf numFmtId="0" fontId="0" fillId="0" borderId="14" xfId="0" applyFont="1" applyBorder="1" applyAlignment="1">
      <alignment vertical="center"/>
    </xf>
    <xf numFmtId="0" fontId="0" fillId="0" borderId="59" xfId="0" applyFont="1" applyFill="1" applyBorder="1" applyAlignment="1">
      <alignment horizontal="left" vertical="center"/>
    </xf>
    <xf numFmtId="0" fontId="0" fillId="0" borderId="11" xfId="0" applyFont="1" applyBorder="1" applyAlignment="1">
      <alignment horizontal="left" vertical="center"/>
    </xf>
    <xf numFmtId="0" fontId="0" fillId="0" borderId="12" xfId="0" applyBorder="1" applyAlignment="1">
      <alignment horizontal="left" vertical="center"/>
    </xf>
    <xf numFmtId="0" fontId="0" fillId="0" borderId="12" xfId="0" applyFont="1" applyBorder="1" applyAlignment="1">
      <alignment horizontal="right"/>
    </xf>
    <xf numFmtId="0" fontId="0" fillId="4" borderId="68" xfId="0" applyFont="1" applyFill="1" applyBorder="1" applyAlignment="1">
      <alignment horizontal="right"/>
    </xf>
    <xf numFmtId="0" fontId="0" fillId="0" borderId="69" xfId="0" applyBorder="1" applyAlignment="1">
      <alignment horizontal="right"/>
    </xf>
    <xf numFmtId="0" fontId="0" fillId="0" borderId="57" xfId="0" applyFill="1" applyBorder="1" applyAlignment="1">
      <alignment horizontal="center" vertical="center"/>
    </xf>
    <xf numFmtId="0" fontId="0" fillId="0" borderId="35" xfId="0" applyBorder="1" applyAlignment="1">
      <alignment horizontal="center" vertical="center"/>
    </xf>
    <xf numFmtId="0" fontId="0" fillId="0" borderId="14" xfId="0" applyFont="1" applyFill="1" applyBorder="1" applyAlignment="1">
      <alignment vertical="center"/>
    </xf>
    <xf numFmtId="0" fontId="0" fillId="0" borderId="9" xfId="0" applyFont="1" applyFill="1" applyBorder="1" applyAlignment="1">
      <alignment vertical="center"/>
    </xf>
    <xf numFmtId="0" fontId="0" fillId="0" borderId="9" xfId="0" applyFont="1" applyBorder="1" applyAlignment="1">
      <alignment vertical="center"/>
    </xf>
    <xf numFmtId="0" fontId="0" fillId="0" borderId="9" xfId="0" applyFont="1" applyBorder="1" applyAlignment="1"/>
    <xf numFmtId="0" fontId="0" fillId="0" borderId="9" xfId="0" applyFont="1" applyFill="1" applyBorder="1" applyAlignment="1">
      <alignment vertical="center" wrapText="1"/>
    </xf>
    <xf numFmtId="0" fontId="0" fillId="0" borderId="9" xfId="0" applyFont="1" applyBorder="1" applyAlignment="1">
      <alignment wrapText="1"/>
    </xf>
    <xf numFmtId="0" fontId="0" fillId="0" borderId="14" xfId="0" applyFont="1" applyFill="1" applyBorder="1" applyAlignment="1">
      <alignment wrapText="1"/>
    </xf>
    <xf numFmtId="0" fontId="0" fillId="0" borderId="61" xfId="0" applyFill="1" applyBorder="1" applyAlignment="1">
      <alignment horizontal="center" vertical="center"/>
    </xf>
    <xf numFmtId="0" fontId="0" fillId="0" borderId="16" xfId="0" applyBorder="1" applyAlignment="1">
      <alignment horizontal="center" vertical="center"/>
    </xf>
    <xf numFmtId="0" fontId="11" fillId="0" borderId="0" xfId="0" applyFont="1" applyFill="1" applyBorder="1" applyAlignment="1">
      <alignment horizontal="left" wrapText="1"/>
    </xf>
    <xf numFmtId="0" fontId="0" fillId="0" borderId="0" xfId="0" applyAlignment="1">
      <alignment horizontal="left"/>
    </xf>
    <xf numFmtId="0" fontId="0" fillId="0" borderId="0" xfId="0" applyAlignment="1"/>
    <xf numFmtId="0" fontId="0" fillId="4" borderId="9" xfId="0" applyFill="1" applyBorder="1" applyAlignment="1">
      <alignment horizontal="right" wrapText="1"/>
    </xf>
    <xf numFmtId="0" fontId="0" fillId="0" borderId="19" xfId="0" applyFont="1" applyFill="1" applyBorder="1" applyAlignment="1">
      <alignment vertical="center" wrapText="1"/>
    </xf>
    <xf numFmtId="0" fontId="0" fillId="0" borderId="20" xfId="0" applyFont="1" applyBorder="1" applyAlignment="1">
      <alignment vertical="center" wrapText="1"/>
    </xf>
    <xf numFmtId="0" fontId="0" fillId="0" borderId="20" xfId="0" applyFont="1" applyBorder="1" applyAlignment="1"/>
    <xf numFmtId="0" fontId="0" fillId="0" borderId="14" xfId="0" applyFont="1" applyBorder="1" applyAlignment="1">
      <alignment vertical="center" wrapText="1"/>
    </xf>
    <xf numFmtId="0" fontId="0" fillId="0" borderId="9" xfId="0" applyFont="1" applyBorder="1" applyAlignment="1">
      <alignment vertical="center" wrapText="1"/>
    </xf>
    <xf numFmtId="0" fontId="1" fillId="0" borderId="22" xfId="0" applyFont="1" applyFill="1" applyBorder="1" applyAlignment="1">
      <alignment horizontal="center" vertical="center"/>
    </xf>
    <xf numFmtId="0" fontId="1" fillId="0" borderId="23" xfId="0" applyFont="1" applyFill="1" applyBorder="1" applyAlignment="1">
      <alignment horizontal="center" vertical="center"/>
    </xf>
    <xf numFmtId="0" fontId="1" fillId="0" borderId="24"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10" fillId="7" borderId="22" xfId="0" applyFont="1" applyFill="1" applyBorder="1" applyAlignment="1" applyProtection="1">
      <alignment horizontal="center" vertical="center" wrapText="1"/>
      <protection locked="0"/>
    </xf>
    <xf numFmtId="0" fontId="10" fillId="7" borderId="23" xfId="0" applyFont="1" applyFill="1" applyBorder="1" applyAlignment="1" applyProtection="1">
      <alignment horizontal="center" vertical="center" wrapText="1"/>
      <protection locked="0"/>
    </xf>
    <xf numFmtId="0" fontId="11" fillId="0" borderId="23" xfId="0" applyFont="1" applyBorder="1" applyAlignment="1" applyProtection="1">
      <alignment horizontal="center" vertical="center" wrapText="1"/>
      <protection locked="0"/>
    </xf>
    <xf numFmtId="0" fontId="11" fillId="0" borderId="24" xfId="0" applyFont="1" applyBorder="1" applyAlignment="1" applyProtection="1">
      <alignment horizontal="center" vertical="center" wrapText="1"/>
      <protection locked="0"/>
    </xf>
    <xf numFmtId="0" fontId="0" fillId="0" borderId="1" xfId="0" applyFill="1" applyBorder="1" applyAlignment="1"/>
    <xf numFmtId="0" fontId="0" fillId="0" borderId="66" xfId="0" applyBorder="1" applyAlignment="1"/>
    <xf numFmtId="0" fontId="0" fillId="0" borderId="37" xfId="0" applyFill="1" applyBorder="1" applyAlignment="1">
      <alignment horizontal="center" vertical="center" wrapText="1"/>
    </xf>
    <xf numFmtId="0" fontId="0" fillId="0" borderId="17" xfId="0" applyBorder="1" applyAlignment="1">
      <alignment horizontal="center" vertical="center" wrapText="1"/>
    </xf>
    <xf numFmtId="0" fontId="0" fillId="0" borderId="37" xfId="0" applyFill="1" applyBorder="1" applyAlignment="1">
      <alignment horizontal="center" vertical="center"/>
    </xf>
    <xf numFmtId="0" fontId="0" fillId="0" borderId="17" xfId="0" applyBorder="1" applyAlignment="1">
      <alignment horizontal="center" vertical="center"/>
    </xf>
    <xf numFmtId="0" fontId="0" fillId="0" borderId="3" xfId="0" applyFill="1" applyBorder="1" applyAlignment="1">
      <alignment horizontal="center" vertical="center"/>
    </xf>
    <xf numFmtId="0" fontId="0" fillId="0" borderId="5" xfId="0" applyBorder="1" applyAlignment="1">
      <alignment horizontal="center" vertical="center"/>
    </xf>
    <xf numFmtId="0" fontId="0" fillId="0" borderId="25" xfId="0" applyFont="1" applyFill="1" applyBorder="1" applyAlignment="1">
      <alignment vertical="center"/>
    </xf>
    <xf numFmtId="0" fontId="0" fillId="0" borderId="21" xfId="0" applyFont="1" applyFill="1" applyBorder="1" applyAlignment="1">
      <alignment vertical="center"/>
    </xf>
    <xf numFmtId="0" fontId="0" fillId="0" borderId="21" xfId="0" applyFont="1" applyBorder="1" applyAlignment="1">
      <alignment vertical="center"/>
    </xf>
    <xf numFmtId="0" fontId="0" fillId="0" borderId="21" xfId="0" applyFont="1" applyBorder="1" applyAlignment="1"/>
    <xf numFmtId="0" fontId="0" fillId="4" borderId="20" xfId="0" applyFill="1" applyBorder="1" applyAlignment="1">
      <alignment wrapText="1"/>
    </xf>
    <xf numFmtId="0" fontId="0" fillId="4" borderId="18" xfId="0" applyFill="1" applyBorder="1" applyAlignment="1">
      <alignment wrapText="1"/>
    </xf>
    <xf numFmtId="0" fontId="1" fillId="0" borderId="22" xfId="0" applyFont="1" applyFill="1" applyBorder="1" applyAlignment="1">
      <alignment wrapText="1"/>
    </xf>
    <xf numFmtId="0" fontId="0" fillId="0" borderId="84" xfId="0" applyBorder="1" applyAlignment="1">
      <alignment wrapText="1"/>
    </xf>
    <xf numFmtId="0" fontId="10" fillId="0" borderId="0" xfId="0" applyFont="1" applyFill="1" applyBorder="1" applyAlignment="1">
      <alignment wrapText="1"/>
    </xf>
    <xf numFmtId="0" fontId="0" fillId="0" borderId="0" xfId="0" applyBorder="1" applyAlignment="1">
      <alignment wrapText="1"/>
    </xf>
    <xf numFmtId="0" fontId="0" fillId="4" borderId="9" xfId="0" applyFill="1" applyBorder="1" applyAlignment="1">
      <alignment wrapText="1"/>
    </xf>
    <xf numFmtId="0" fontId="0" fillId="4" borderId="15" xfId="0" applyFill="1" applyBorder="1" applyAlignment="1">
      <alignment wrapText="1"/>
    </xf>
    <xf numFmtId="0" fontId="10" fillId="0" borderId="0" xfId="0" applyFont="1" applyFill="1" applyBorder="1" applyAlignment="1">
      <alignment horizontal="right" vertical="center" wrapText="1"/>
    </xf>
    <xf numFmtId="0" fontId="0" fillId="0" borderId="5" xfId="0" applyBorder="1" applyAlignment="1">
      <alignment vertical="center"/>
    </xf>
    <xf numFmtId="0" fontId="0" fillId="0" borderId="87" xfId="0" applyFill="1" applyBorder="1" applyAlignment="1">
      <alignment horizontal="center" vertical="center"/>
    </xf>
    <xf numFmtId="0" fontId="0" fillId="0" borderId="72" xfId="0" applyBorder="1" applyAlignment="1">
      <alignment horizontal="center" vertical="center"/>
    </xf>
    <xf numFmtId="0" fontId="0" fillId="0" borderId="90" xfId="0" applyFill="1" applyBorder="1" applyAlignment="1">
      <alignment horizontal="center" vertical="center"/>
    </xf>
    <xf numFmtId="0" fontId="0" fillId="0" borderId="91" xfId="0" applyBorder="1" applyAlignment="1">
      <alignment horizontal="center" vertical="center"/>
    </xf>
    <xf numFmtId="0" fontId="0" fillId="0" borderId="10" xfId="0" applyBorder="1" applyAlignment="1">
      <alignment horizontal="center" vertical="center"/>
    </xf>
    <xf numFmtId="0" fontId="0" fillId="4" borderId="21" xfId="0" applyFill="1" applyBorder="1" applyAlignment="1">
      <alignment horizontal="right" wrapText="1"/>
    </xf>
    <xf numFmtId="0" fontId="0" fillId="0" borderId="20" xfId="0" applyFont="1" applyFill="1" applyBorder="1" applyAlignment="1">
      <alignment vertical="center" wrapText="1"/>
    </xf>
    <xf numFmtId="0" fontId="0" fillId="0" borderId="20" xfId="0" applyFont="1" applyBorder="1" applyAlignment="1">
      <alignment wrapText="1"/>
    </xf>
    <xf numFmtId="0" fontId="0" fillId="0" borderId="86" xfId="0" applyBorder="1" applyAlignment="1">
      <alignment horizontal="center" vertical="center"/>
    </xf>
    <xf numFmtId="0" fontId="28" fillId="0" borderId="9" xfId="0" applyFont="1" applyFill="1" applyBorder="1" applyAlignment="1">
      <alignment horizontal="center" vertical="center" wrapText="1"/>
    </xf>
    <xf numFmtId="0" fontId="28" fillId="0" borderId="9" xfId="0" applyFont="1" applyBorder="1" applyAlignment="1">
      <alignment horizontal="center" vertical="center" wrapText="1"/>
    </xf>
    <xf numFmtId="0" fontId="0" fillId="0" borderId="10" xfId="0" applyBorder="1" applyAlignment="1">
      <alignment horizontal="center"/>
    </xf>
    <xf numFmtId="0" fontId="28" fillId="0" borderId="20" xfId="0" applyFont="1" applyFill="1" applyBorder="1" applyAlignment="1">
      <alignment horizontal="center" vertical="center" wrapText="1"/>
    </xf>
    <xf numFmtId="0" fontId="28" fillId="0" borderId="20" xfId="0" applyFont="1" applyBorder="1" applyAlignment="1"/>
    <xf numFmtId="0" fontId="28" fillId="0" borderId="20" xfId="0" applyFont="1" applyBorder="1" applyAlignment="1">
      <alignment horizontal="center" vertical="center" wrapText="1"/>
    </xf>
    <xf numFmtId="0" fontId="0" fillId="0" borderId="28" xfId="0" applyBorder="1" applyAlignment="1">
      <alignment horizontal="center" vertical="center"/>
    </xf>
    <xf numFmtId="0" fontId="0" fillId="0" borderId="76" xfId="0" applyBorder="1" applyAlignment="1">
      <alignment horizontal="center" vertical="center"/>
    </xf>
    <xf numFmtId="9" fontId="28" fillId="0" borderId="9" xfId="0" applyNumberFormat="1" applyFont="1" applyBorder="1" applyAlignment="1">
      <alignment horizontal="center" vertical="center" wrapText="1"/>
    </xf>
    <xf numFmtId="0" fontId="1" fillId="0" borderId="56" xfId="0" applyFont="1" applyBorder="1" applyAlignment="1">
      <alignment vertical="center" wrapText="1"/>
    </xf>
    <xf numFmtId="0" fontId="0" fillId="0" borderId="27" xfId="0" applyBorder="1" applyAlignment="1">
      <alignment vertical="center" wrapText="1"/>
    </xf>
    <xf numFmtId="0" fontId="0" fillId="0" borderId="65" xfId="0" applyBorder="1" applyAlignment="1">
      <alignment vertical="center" wrapText="1"/>
    </xf>
    <xf numFmtId="0" fontId="0" fillId="0" borderId="10" xfId="0" applyBorder="1" applyAlignment="1">
      <alignment vertical="center"/>
    </xf>
    <xf numFmtId="0" fontId="0" fillId="0" borderId="59" xfId="0" applyFill="1" applyBorder="1" applyAlignment="1">
      <alignment horizontal="left" vertical="center" wrapText="1"/>
    </xf>
    <xf numFmtId="0" fontId="0" fillId="0" borderId="11" xfId="0" applyBorder="1" applyAlignment="1">
      <alignment wrapText="1"/>
    </xf>
    <xf numFmtId="0" fontId="0" fillId="0" borderId="12" xfId="0" applyBorder="1" applyAlignment="1">
      <alignment wrapText="1"/>
    </xf>
    <xf numFmtId="0" fontId="0" fillId="0" borderId="14" xfId="0" applyFill="1" applyBorder="1" applyAlignment="1">
      <alignment vertical="center" wrapText="1"/>
    </xf>
    <xf numFmtId="0" fontId="0" fillId="0" borderId="9" xfId="0" applyBorder="1" applyAlignment="1">
      <alignment vertical="center" wrapText="1"/>
    </xf>
    <xf numFmtId="0" fontId="0" fillId="0" borderId="9" xfId="0" applyBorder="1" applyAlignment="1">
      <alignment wrapText="1"/>
    </xf>
    <xf numFmtId="0" fontId="0" fillId="0" borderId="59" xfId="0" applyBorder="1" applyAlignment="1">
      <alignment vertical="center" wrapText="1"/>
    </xf>
    <xf numFmtId="0" fontId="0" fillId="0" borderId="11" xfId="0" applyBorder="1" applyAlignment="1">
      <alignment vertical="center" wrapText="1"/>
    </xf>
    <xf numFmtId="0" fontId="0" fillId="0" borderId="12" xfId="0" applyBorder="1" applyAlignment="1">
      <alignment vertical="center" wrapText="1"/>
    </xf>
    <xf numFmtId="3" fontId="1" fillId="4" borderId="81" xfId="0" applyNumberFormat="1" applyFont="1" applyFill="1" applyBorder="1" applyAlignment="1">
      <alignment horizontal="center" vertical="center"/>
    </xf>
    <xf numFmtId="3" fontId="1" fillId="4" borderId="16" xfId="0" applyNumberFormat="1" applyFont="1" applyFill="1" applyBorder="1" applyAlignment="1">
      <alignment horizontal="center" vertical="center"/>
    </xf>
    <xf numFmtId="0" fontId="0" fillId="0" borderId="14" xfId="0" applyBorder="1" applyAlignment="1">
      <alignment horizontal="left" vertical="center" wrapText="1"/>
    </xf>
    <xf numFmtId="0" fontId="1" fillId="0" borderId="19" xfId="0" applyFont="1" applyBorder="1" applyAlignment="1">
      <alignment vertical="center" wrapText="1"/>
    </xf>
    <xf numFmtId="0" fontId="1" fillId="0" borderId="20" xfId="0" applyFont="1" applyBorder="1" applyAlignment="1">
      <alignment vertical="center" wrapText="1"/>
    </xf>
    <xf numFmtId="0" fontId="0" fillId="0" borderId="20" xfId="0" applyBorder="1" applyAlignment="1">
      <alignment wrapText="1"/>
    </xf>
    <xf numFmtId="0" fontId="1" fillId="0" borderId="19" xfId="0" applyFont="1" applyBorder="1" applyAlignment="1">
      <alignment horizontal="left" vertical="center" wrapText="1"/>
    </xf>
    <xf numFmtId="0" fontId="1" fillId="0" borderId="20" xfId="0" applyFont="1" applyBorder="1" applyAlignment="1">
      <alignment horizontal="left" vertical="center" wrapText="1"/>
    </xf>
    <xf numFmtId="0" fontId="1" fillId="0" borderId="80" xfId="0" applyFont="1" applyFill="1" applyBorder="1" applyAlignment="1">
      <alignment horizontal="left" vertical="center"/>
    </xf>
    <xf numFmtId="0" fontId="0" fillId="0" borderId="13" xfId="0" applyBorder="1" applyAlignment="1">
      <alignment horizontal="left" vertical="center"/>
    </xf>
    <xf numFmtId="0" fontId="0" fillId="0" borderId="25" xfId="0" applyBorder="1" applyAlignment="1">
      <alignment horizontal="left" vertical="center"/>
    </xf>
    <xf numFmtId="0" fontId="0" fillId="0" borderId="21" xfId="0" applyBorder="1" applyAlignment="1">
      <alignment horizontal="left" vertical="center"/>
    </xf>
    <xf numFmtId="0" fontId="22" fillId="0" borderId="32" xfId="0" applyFont="1" applyFill="1" applyBorder="1" applyAlignment="1">
      <alignment horizontal="left" vertical="center"/>
    </xf>
    <xf numFmtId="0" fontId="0" fillId="0" borderId="0" xfId="0" applyFont="1" applyFill="1" applyBorder="1" applyAlignment="1"/>
    <xf numFmtId="0" fontId="1" fillId="0" borderId="1" xfId="0" applyFont="1" applyBorder="1" applyAlignment="1">
      <alignment horizontal="left" vertical="center" wrapText="1"/>
    </xf>
    <xf numFmtId="0" fontId="0" fillId="0" borderId="57" xfId="0" applyBorder="1" applyAlignment="1">
      <alignment wrapText="1"/>
    </xf>
    <xf numFmtId="0" fontId="0" fillId="0" borderId="4" xfId="0" applyBorder="1" applyAlignment="1">
      <alignment wrapText="1"/>
    </xf>
    <xf numFmtId="0" fontId="0" fillId="0" borderId="35" xfId="0" applyBorder="1" applyAlignment="1">
      <alignment wrapText="1"/>
    </xf>
    <xf numFmtId="0" fontId="1" fillId="0" borderId="19" xfId="0" applyFont="1" applyBorder="1" applyAlignment="1">
      <alignment wrapText="1"/>
    </xf>
    <xf numFmtId="0" fontId="1" fillId="0" borderId="56" xfId="0" applyFont="1" applyBorder="1" applyAlignment="1">
      <alignment horizontal="left" vertical="center" wrapText="1"/>
    </xf>
    <xf numFmtId="0" fontId="0" fillId="0" borderId="27" xfId="0" applyBorder="1" applyAlignment="1">
      <alignment wrapText="1"/>
    </xf>
    <xf numFmtId="0" fontId="0" fillId="0" borderId="65" xfId="0" applyBorder="1" applyAlignment="1">
      <alignment wrapText="1"/>
    </xf>
    <xf numFmtId="0" fontId="4" fillId="0" borderId="9" xfId="0" applyFont="1" applyFill="1" applyBorder="1" applyAlignment="1">
      <alignment horizontal="center" vertical="center"/>
    </xf>
    <xf numFmtId="0" fontId="23" fillId="0" borderId="9" xfId="0" applyFont="1" applyBorder="1" applyAlignment="1">
      <alignment horizontal="center" vertical="center"/>
    </xf>
    <xf numFmtId="0" fontId="43" fillId="0" borderId="46" xfId="0" applyFont="1" applyBorder="1" applyAlignment="1">
      <alignment horizontal="center" vertical="center" wrapText="1"/>
    </xf>
    <xf numFmtId="0" fontId="43" fillId="0" borderId="45" xfId="0" applyFont="1" applyBorder="1" applyAlignment="1">
      <alignment horizontal="center" vertical="center" wrapText="1"/>
    </xf>
    <xf numFmtId="0" fontId="43" fillId="0" borderId="44" xfId="0" applyFont="1" applyBorder="1" applyAlignment="1">
      <alignment horizontal="center" vertical="center" wrapText="1"/>
    </xf>
    <xf numFmtId="0" fontId="0" fillId="0" borderId="41" xfId="0" applyBorder="1" applyAlignment="1">
      <alignment horizontal="center" vertical="center" wrapText="1"/>
    </xf>
    <xf numFmtId="0" fontId="0" fillId="0" borderId="43" xfId="0" applyBorder="1" applyAlignment="1">
      <alignment horizontal="center" vertical="center" wrapText="1"/>
    </xf>
    <xf numFmtId="0" fontId="0" fillId="0" borderId="42" xfId="0" applyBorder="1" applyAlignment="1">
      <alignment horizontal="center" vertical="center" wrapText="1"/>
    </xf>
    <xf numFmtId="0" fontId="0" fillId="0" borderId="41" xfId="0" applyBorder="1" applyAlignment="1">
      <alignment horizontal="center" wrapText="1"/>
    </xf>
    <xf numFmtId="0" fontId="0" fillId="0" borderId="43" xfId="0" applyBorder="1" applyAlignment="1">
      <alignment horizontal="center" wrapText="1"/>
    </xf>
    <xf numFmtId="0" fontId="0" fillId="0" borderId="42" xfId="0" applyBorder="1" applyAlignment="1">
      <alignment horizontal="center" wrapText="1"/>
    </xf>
    <xf numFmtId="0" fontId="0" fillId="0" borderId="50" xfId="0" applyBorder="1" applyAlignment="1">
      <alignment horizontal="center" vertical="center" wrapText="1"/>
    </xf>
    <xf numFmtId="0" fontId="0" fillId="0" borderId="39" xfId="0" applyBorder="1" applyAlignment="1">
      <alignment horizontal="center" vertical="center" wrapText="1"/>
    </xf>
    <xf numFmtId="0" fontId="0" fillId="0" borderId="49" xfId="0" applyBorder="1" applyAlignment="1">
      <alignment horizontal="center" vertical="center" wrapText="1"/>
    </xf>
    <xf numFmtId="0" fontId="0" fillId="0" borderId="51" xfId="0" applyBorder="1" applyAlignment="1">
      <alignment horizontal="center" vertical="center" wrapText="1"/>
    </xf>
    <xf numFmtId="0" fontId="0" fillId="0" borderId="48" xfId="0" applyBorder="1" applyAlignment="1">
      <alignment horizontal="center" vertical="center" wrapText="1"/>
    </xf>
    <xf numFmtId="0" fontId="0" fillId="0" borderId="38" xfId="0" applyBorder="1" applyAlignment="1">
      <alignment horizontal="center" vertical="center" wrapText="1"/>
    </xf>
    <xf numFmtId="0" fontId="4" fillId="0" borderId="9" xfId="1" applyFont="1" applyFill="1" applyBorder="1" applyAlignment="1" applyProtection="1">
      <alignment horizontal="center" vertical="center"/>
    </xf>
    <xf numFmtId="0" fontId="42" fillId="0" borderId="9" xfId="0" applyFont="1" applyBorder="1" applyAlignment="1"/>
    <xf numFmtId="0" fontId="6" fillId="0" borderId="50" xfId="0" applyFont="1" applyBorder="1" applyAlignment="1">
      <alignment horizontal="center" wrapText="1"/>
    </xf>
    <xf numFmtId="0" fontId="6" fillId="0" borderId="0" xfId="0" applyFont="1" applyBorder="1" applyAlignment="1">
      <alignment horizontal="center" wrapText="1"/>
    </xf>
  </cellXfs>
  <cellStyles count="6">
    <cellStyle name="Dezimal (2)" xfId="4" xr:uid="{00000000-0005-0000-0000-000000000000}"/>
    <cellStyle name="Dezimal [0]_Feldstallvb06B" xfId="3" xr:uid="{00000000-0005-0000-0000-000001000000}"/>
    <cellStyle name="Link" xfId="5" builtinId="8"/>
    <cellStyle name="Spaltenüberschrift" xfId="1" xr:uid="{00000000-0005-0000-0000-000003000000}"/>
    <cellStyle name="Standard" xfId="0" builtinId="0"/>
    <cellStyle name="Text" xfId="2" xr:uid="{00000000-0005-0000-0000-000005000000}"/>
  </cellStyles>
  <dxfs count="4">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s>
  <tableStyles count="0" defaultTableStyle="TableStyleMedium2"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trlProps/ctrlProp1.xml><?xml version="1.0" encoding="utf-8"?>
<formControlPr xmlns="http://schemas.microsoft.com/office/spreadsheetml/2009/9/main" objectType="Button" lockText="1"/>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9</xdr:col>
          <xdr:colOff>9525</xdr:colOff>
          <xdr:row>49</xdr:row>
          <xdr:rowOff>0</xdr:rowOff>
        </xdr:from>
        <xdr:to>
          <xdr:col>10</xdr:col>
          <xdr:colOff>609600</xdr:colOff>
          <xdr:row>51</xdr:row>
          <xdr:rowOff>47625</xdr:rowOff>
        </xdr:to>
        <xdr:sp macro="" textlink="">
          <xdr:nvSpPr>
            <xdr:cNvPr id="1026" name="Button 2" hidden="1">
              <a:extLst>
                <a:ext uri="{63B3BB69-23CF-44E3-9099-C40C66FF867C}">
                  <a14:compatExt spid="_x0000_s1026"/>
                </a:ext>
                <a:ext uri="{FF2B5EF4-FFF2-40B4-BE49-F238E27FC236}">
                  <a16:creationId xmlns:a16="http://schemas.microsoft.com/office/drawing/2014/main" id="{00000000-0008-0000-0500-0000020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de-DE" sz="1100" b="0" i="0" u="none" strike="noStrike" baseline="0">
                  <a:solidFill>
                    <a:srgbClr val="000000"/>
                  </a:solidFill>
                  <a:latin typeface="Calibri"/>
                  <a:ea typeface="Calibri"/>
                  <a:cs typeface="Calibri"/>
                </a:rPr>
                <a:t>Drucken</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Benutzer\schrimpfj\Desktop\06.02.2019\Stoffstrombilanz%20und%20N&#228;hrstoffvergleich\N&#228;hrstoffvergleich%20ab%202019\N&#228;hrstoffvergleich%20Excelversion_2015_08_29_2.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inführung"/>
      <sheetName val="Bedienungshinweise"/>
      <sheetName val="A Betriebs- und Flächenangaben"/>
      <sheetName val="B Nährstoffe aus WD und C"/>
      <sheetName val="D Nährstoffvergleich und E"/>
      <sheetName val="Tabelle1"/>
      <sheetName val="Dunganfall NEU"/>
      <sheetName val="Nährstoffausscheidungen NEU"/>
      <sheetName val="Nährstoffausscheidungen"/>
      <sheetName val="Wirtschaftsdünger"/>
      <sheetName val="Leguminosen"/>
      <sheetName val="Pflanzliche Produkte"/>
      <sheetName val="unvermeidbare N-Überschüsse"/>
      <sheetName val="Handelsdünger"/>
      <sheetName val="B2 Nährstoffe aus WD und C2"/>
      <sheetName val="Grobfutter"/>
      <sheetName val="B Grobfutter"/>
    </sheetNames>
    <sheetDataSet>
      <sheetData sheetId="0"/>
      <sheetData sheetId="1"/>
      <sheetData sheetId="2"/>
      <sheetData sheetId="3"/>
      <sheetData sheetId="4"/>
      <sheetData sheetId="5"/>
      <sheetData sheetId="6"/>
      <sheetData sheetId="7">
        <row r="6">
          <cell r="C6" t="str">
            <v>Kälberaufzucht</v>
          </cell>
        </row>
        <row r="7">
          <cell r="C7" t="str">
            <v>Jungrinderaufzucht</v>
          </cell>
        </row>
        <row r="8">
          <cell r="C8" t="str">
            <v>Jungrinderaufzucht</v>
          </cell>
        </row>
        <row r="9">
          <cell r="C9" t="str">
            <v>Jungrinderaufzucht</v>
          </cell>
        </row>
        <row r="10">
          <cell r="C10" t="str">
            <v>Jungrinderaufzucht</v>
          </cell>
        </row>
        <row r="11">
          <cell r="C11" t="str">
            <v>Jungrinderaufzucht</v>
          </cell>
        </row>
        <row r="12">
          <cell r="C12" t="str">
            <v>Milcherzeugung; Leistung bezogen auf ECM (4,0 % Fett, 3,4 % Eiweiß); 0,9 Kalb</v>
          </cell>
        </row>
        <row r="13">
          <cell r="C13" t="str">
            <v>mittelschwere und schwere Rassen</v>
          </cell>
        </row>
        <row r="14">
          <cell r="C14" t="str">
            <v>mittelschwere und schwere Rassen</v>
          </cell>
        </row>
        <row r="15">
          <cell r="C15" t="str">
            <v>mittelschwere und schwere Rassen</v>
          </cell>
        </row>
        <row r="16">
          <cell r="C16" t="str">
            <v>mittelschwere und schwere Rassen</v>
          </cell>
        </row>
        <row r="17">
          <cell r="C17" t="str">
            <v>mittelschwere und schwere Rassen</v>
          </cell>
        </row>
        <row r="18">
          <cell r="C18" t="str">
            <v>mittelschwere und schwere Rassen</v>
          </cell>
        </row>
        <row r="19">
          <cell r="C19" t="str">
            <v>mittelschwere und schwere Rassen</v>
          </cell>
        </row>
        <row r="20">
          <cell r="C20" t="str">
            <v>mittelschwere und schwere Rassen</v>
          </cell>
        </row>
        <row r="21">
          <cell r="C21" t="str">
            <v>mittelschwere und schwere Rassen</v>
          </cell>
        </row>
        <row r="22">
          <cell r="C22" t="str">
            <v>mittelschwere und schwere Rassen</v>
          </cell>
        </row>
        <row r="23">
          <cell r="C23" t="str">
            <v>mittelschwere und schwere Rassen</v>
          </cell>
        </row>
        <row r="24">
          <cell r="C24" t="str">
            <v>mittelschwere und schwere Rassen</v>
          </cell>
        </row>
        <row r="25">
          <cell r="C25" t="str">
            <v>mittelschwere und schwere Rassen</v>
          </cell>
        </row>
        <row r="26">
          <cell r="C26" t="str">
            <v>mittelschwere und schwere Rassen</v>
          </cell>
        </row>
        <row r="27">
          <cell r="C27" t="str">
            <v>mittelschwere und schwere Rassen</v>
          </cell>
        </row>
        <row r="28">
          <cell r="C28" t="str">
            <v>leichte Rassen</v>
          </cell>
        </row>
        <row r="29">
          <cell r="C29" t="str">
            <v>leichte Rassen</v>
          </cell>
        </row>
        <row r="30">
          <cell r="C30" t="str">
            <v>leichte Rassen</v>
          </cell>
        </row>
      </sheetData>
      <sheetData sheetId="8"/>
      <sheetData sheetId="9"/>
      <sheetData sheetId="10"/>
      <sheetData sheetId="11"/>
      <sheetData sheetId="12"/>
      <sheetData sheetId="13"/>
      <sheetData sheetId="14"/>
      <sheetData sheetId="15"/>
      <sheetData sheetId="16"/>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1.xml"/><Relationship Id="rId1" Type="http://schemas.openxmlformats.org/officeDocument/2006/relationships/printerSettings" Target="../printerSettings/printerSettings5.bin"/><Relationship Id="rId5" Type="http://schemas.openxmlformats.org/officeDocument/2006/relationships/ctrlProp" Target="../ctrlProps/ctrlProp1.xml"/><Relationship Id="rId4" Type="http://schemas.openxmlformats.org/officeDocument/2006/relationships/vmlDrawing" Target="../drawings/vmlDrawing6.v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3.xml.rels><?xml version="1.0" encoding="UTF-8" standalone="yes"?>
<Relationships xmlns="http://schemas.openxmlformats.org/package/2006/relationships"><Relationship Id="rId1" Type="http://schemas.openxmlformats.org/officeDocument/2006/relationships/hyperlink" Target="https://www.gesetze-im-internet.de/stoffbilv/BJNR394210017.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2"/>
  <dimension ref="A1:G51"/>
  <sheetViews>
    <sheetView tabSelected="1" workbookViewId="0">
      <selection sqref="A1:G6"/>
    </sheetView>
  </sheetViews>
  <sheetFormatPr baseColWidth="10" defaultColWidth="11.42578125" defaultRowHeight="15" x14ac:dyDescent="0.25"/>
  <cols>
    <col min="1" max="16384" width="11.42578125" style="268"/>
  </cols>
  <sheetData>
    <row r="1" spans="1:7" x14ac:dyDescent="0.25">
      <c r="A1" s="440" t="s">
        <v>859</v>
      </c>
      <c r="B1" s="440"/>
      <c r="C1" s="440"/>
      <c r="D1" s="440"/>
      <c r="E1" s="440"/>
      <c r="F1" s="440"/>
      <c r="G1" s="440"/>
    </row>
    <row r="2" spans="1:7" x14ac:dyDescent="0.25">
      <c r="A2" s="440"/>
      <c r="B2" s="440"/>
      <c r="C2" s="440"/>
      <c r="D2" s="440"/>
      <c r="E2" s="440"/>
      <c r="F2" s="440"/>
      <c r="G2" s="440"/>
    </row>
    <row r="3" spans="1:7" x14ac:dyDescent="0.25">
      <c r="A3" s="440"/>
      <c r="B3" s="440"/>
      <c r="C3" s="440"/>
      <c r="D3" s="440"/>
      <c r="E3" s="440"/>
      <c r="F3" s="440"/>
      <c r="G3" s="440"/>
    </row>
    <row r="4" spans="1:7" x14ac:dyDescent="0.25">
      <c r="A4" s="440"/>
      <c r="B4" s="440"/>
      <c r="C4" s="440"/>
      <c r="D4" s="440"/>
      <c r="E4" s="440"/>
      <c r="F4" s="440"/>
      <c r="G4" s="440"/>
    </row>
    <row r="5" spans="1:7" x14ac:dyDescent="0.25">
      <c r="A5" s="440"/>
      <c r="B5" s="440"/>
      <c r="C5" s="440"/>
      <c r="D5" s="440"/>
      <c r="E5" s="440"/>
      <c r="F5" s="440"/>
      <c r="G5" s="440"/>
    </row>
    <row r="6" spans="1:7" ht="372.75" customHeight="1" x14ac:dyDescent="0.25">
      <c r="A6" s="440"/>
      <c r="B6" s="440"/>
      <c r="C6" s="440"/>
      <c r="D6" s="440"/>
      <c r="E6" s="440"/>
      <c r="F6" s="440"/>
      <c r="G6" s="440"/>
    </row>
    <row r="7" spans="1:7" x14ac:dyDescent="0.25">
      <c r="A7" s="89"/>
      <c r="B7" s="89"/>
      <c r="C7" s="89"/>
      <c r="D7" s="89"/>
      <c r="E7" s="89"/>
      <c r="F7" s="89"/>
      <c r="G7" s="89"/>
    </row>
    <row r="8" spans="1:7" x14ac:dyDescent="0.25">
      <c r="A8" s="441" t="s">
        <v>482</v>
      </c>
      <c r="B8" s="441"/>
      <c r="C8" s="441"/>
      <c r="D8" s="441"/>
      <c r="E8" s="441"/>
      <c r="F8" s="441"/>
      <c r="G8" s="441"/>
    </row>
    <row r="9" spans="1:7" x14ac:dyDescent="0.25">
      <c r="A9" s="442"/>
      <c r="B9" s="443"/>
      <c r="C9" s="432" t="s">
        <v>483</v>
      </c>
      <c r="D9" s="432"/>
      <c r="E9" s="432"/>
      <c r="F9" s="432"/>
      <c r="G9" s="432"/>
    </row>
    <row r="10" spans="1:7" x14ac:dyDescent="0.25">
      <c r="A10" s="444" t="s">
        <v>484</v>
      </c>
      <c r="B10" s="445"/>
      <c r="C10" s="432" t="s">
        <v>485</v>
      </c>
      <c r="D10" s="432"/>
      <c r="E10" s="432"/>
      <c r="F10" s="432"/>
      <c r="G10" s="432"/>
    </row>
    <row r="11" spans="1:7" x14ac:dyDescent="0.25">
      <c r="A11" s="438"/>
      <c r="B11" s="439"/>
      <c r="C11" s="432" t="s">
        <v>486</v>
      </c>
      <c r="D11" s="432"/>
      <c r="E11" s="432"/>
      <c r="F11" s="432"/>
      <c r="G11" s="432"/>
    </row>
    <row r="12" spans="1:7" x14ac:dyDescent="0.25">
      <c r="A12" s="430"/>
      <c r="B12" s="431"/>
      <c r="C12" s="432" t="s">
        <v>729</v>
      </c>
      <c r="D12" s="433"/>
      <c r="E12" s="433"/>
      <c r="F12" s="433"/>
      <c r="G12" s="433"/>
    </row>
    <row r="13" spans="1:7" x14ac:dyDescent="0.25">
      <c r="A13" s="434"/>
      <c r="B13" s="435"/>
      <c r="C13" s="436" t="s">
        <v>730</v>
      </c>
      <c r="D13" s="437"/>
      <c r="E13" s="437"/>
      <c r="F13" s="437"/>
      <c r="G13" s="437"/>
    </row>
    <row r="14" spans="1:7" x14ac:dyDescent="0.25">
      <c r="A14" s="192"/>
      <c r="B14" s="192"/>
      <c r="C14" s="192"/>
      <c r="D14" s="192"/>
      <c r="E14" s="192"/>
      <c r="F14" s="192"/>
      <c r="G14" s="192"/>
    </row>
    <row r="15" spans="1:7" x14ac:dyDescent="0.25">
      <c r="A15" s="192"/>
      <c r="B15" s="192"/>
      <c r="C15" s="192"/>
      <c r="D15" s="192"/>
      <c r="E15" s="192"/>
      <c r="F15" s="192"/>
      <c r="G15" s="192"/>
    </row>
    <row r="16" spans="1:7" x14ac:dyDescent="0.25">
      <c r="A16" s="192"/>
      <c r="B16" s="192"/>
      <c r="C16" s="192"/>
      <c r="D16" s="192"/>
      <c r="E16" s="192"/>
      <c r="F16" s="192"/>
      <c r="G16" s="192"/>
    </row>
    <row r="17" spans="1:7" x14ac:dyDescent="0.25">
      <c r="A17" s="192"/>
      <c r="B17" s="192"/>
      <c r="C17" s="192"/>
      <c r="D17" s="192"/>
      <c r="E17" s="192"/>
      <c r="F17" s="192"/>
      <c r="G17" s="192"/>
    </row>
    <row r="18" spans="1:7" x14ac:dyDescent="0.25">
      <c r="A18" s="192"/>
      <c r="B18" s="192"/>
      <c r="C18" s="192"/>
      <c r="D18" s="192"/>
      <c r="E18" s="192"/>
      <c r="F18" s="192"/>
      <c r="G18" s="192"/>
    </row>
    <row r="19" spans="1:7" x14ac:dyDescent="0.25">
      <c r="A19" s="192"/>
      <c r="B19" s="192"/>
      <c r="C19" s="192"/>
      <c r="D19" s="192"/>
      <c r="E19" s="192"/>
      <c r="F19" s="192"/>
      <c r="G19" s="192"/>
    </row>
    <row r="20" spans="1:7" x14ac:dyDescent="0.25">
      <c r="A20" s="192"/>
      <c r="B20" s="192"/>
      <c r="C20" s="192"/>
      <c r="D20" s="192"/>
      <c r="E20" s="192"/>
      <c r="F20" s="192"/>
      <c r="G20" s="192"/>
    </row>
    <row r="21" spans="1:7" x14ac:dyDescent="0.25">
      <c r="A21" s="192"/>
      <c r="B21" s="192"/>
      <c r="C21" s="192"/>
      <c r="D21" s="192"/>
      <c r="E21" s="192"/>
      <c r="F21" s="192"/>
      <c r="G21" s="192"/>
    </row>
    <row r="22" spans="1:7" x14ac:dyDescent="0.25">
      <c r="A22" s="192"/>
      <c r="B22" s="192"/>
      <c r="C22" s="192"/>
      <c r="D22" s="192"/>
      <c r="E22" s="192"/>
      <c r="F22" s="192"/>
      <c r="G22" s="192"/>
    </row>
    <row r="23" spans="1:7" x14ac:dyDescent="0.25">
      <c r="A23" s="192"/>
      <c r="B23" s="192"/>
      <c r="C23" s="192"/>
      <c r="D23" s="192"/>
      <c r="E23" s="192"/>
      <c r="F23" s="192"/>
      <c r="G23" s="192"/>
    </row>
    <row r="24" spans="1:7" x14ac:dyDescent="0.25">
      <c r="A24" s="192"/>
      <c r="B24" s="192"/>
      <c r="C24" s="192"/>
      <c r="D24" s="192"/>
      <c r="E24" s="192"/>
      <c r="F24" s="192"/>
      <c r="G24" s="192"/>
    </row>
    <row r="25" spans="1:7" x14ac:dyDescent="0.25">
      <c r="A25" s="192"/>
      <c r="B25" s="192"/>
      <c r="C25" s="192"/>
      <c r="D25" s="192"/>
      <c r="E25" s="192"/>
      <c r="F25" s="192"/>
      <c r="G25" s="192"/>
    </row>
    <row r="26" spans="1:7" x14ac:dyDescent="0.25">
      <c r="A26" s="192"/>
      <c r="B26" s="192"/>
      <c r="C26" s="192"/>
      <c r="D26" s="192"/>
      <c r="E26" s="192"/>
      <c r="F26" s="192"/>
      <c r="G26" s="192"/>
    </row>
    <row r="27" spans="1:7" x14ac:dyDescent="0.25">
      <c r="A27" s="192"/>
      <c r="B27" s="192"/>
      <c r="C27" s="192"/>
      <c r="D27" s="192"/>
      <c r="E27" s="192"/>
      <c r="F27" s="192"/>
      <c r="G27" s="192"/>
    </row>
    <row r="28" spans="1:7" x14ac:dyDescent="0.25">
      <c r="A28" s="192"/>
      <c r="B28" s="192"/>
      <c r="C28" s="192"/>
      <c r="D28" s="192"/>
      <c r="E28" s="192"/>
      <c r="F28" s="192"/>
      <c r="G28" s="192"/>
    </row>
    <row r="29" spans="1:7" x14ac:dyDescent="0.25">
      <c r="A29" s="192"/>
      <c r="B29" s="192"/>
      <c r="C29" s="192"/>
      <c r="D29" s="192"/>
      <c r="E29" s="192"/>
      <c r="F29" s="192"/>
      <c r="G29" s="192"/>
    </row>
    <row r="30" spans="1:7" x14ac:dyDescent="0.25">
      <c r="A30" s="192"/>
      <c r="B30" s="192"/>
      <c r="C30" s="192"/>
      <c r="D30" s="192"/>
      <c r="E30" s="192"/>
      <c r="F30" s="192"/>
      <c r="G30" s="192"/>
    </row>
    <row r="31" spans="1:7" x14ac:dyDescent="0.25">
      <c r="A31" s="192"/>
      <c r="B31" s="192"/>
      <c r="C31" s="192"/>
      <c r="D31" s="192"/>
      <c r="E31" s="192"/>
      <c r="F31" s="192"/>
      <c r="G31" s="192"/>
    </row>
    <row r="32" spans="1:7" x14ac:dyDescent="0.25">
      <c r="A32" s="192"/>
      <c r="B32" s="192"/>
      <c r="C32" s="192"/>
      <c r="D32" s="192"/>
      <c r="E32" s="192"/>
      <c r="F32" s="192"/>
      <c r="G32" s="192"/>
    </row>
    <row r="33" spans="1:7" x14ac:dyDescent="0.25">
      <c r="A33" s="192"/>
      <c r="B33" s="192"/>
      <c r="C33" s="192"/>
      <c r="D33" s="192"/>
      <c r="E33" s="192"/>
      <c r="F33" s="192"/>
      <c r="G33" s="192"/>
    </row>
    <row r="34" spans="1:7" x14ac:dyDescent="0.25">
      <c r="A34" s="192"/>
      <c r="B34" s="192"/>
      <c r="C34" s="192"/>
      <c r="D34" s="192"/>
      <c r="E34" s="192"/>
      <c r="F34" s="192"/>
      <c r="G34" s="192"/>
    </row>
    <row r="35" spans="1:7" x14ac:dyDescent="0.25">
      <c r="A35" s="192"/>
      <c r="B35" s="192"/>
      <c r="C35" s="192"/>
      <c r="D35" s="192"/>
      <c r="E35" s="192"/>
      <c r="F35" s="192"/>
      <c r="G35" s="192"/>
    </row>
    <row r="36" spans="1:7" x14ac:dyDescent="0.25">
      <c r="A36" s="192"/>
      <c r="B36" s="192"/>
      <c r="C36" s="192"/>
      <c r="D36" s="192"/>
      <c r="E36" s="192"/>
      <c r="F36" s="192"/>
      <c r="G36" s="192"/>
    </row>
    <row r="37" spans="1:7" x14ac:dyDescent="0.25">
      <c r="A37" s="192"/>
      <c r="B37" s="192"/>
      <c r="C37" s="192"/>
      <c r="D37" s="192"/>
      <c r="E37" s="192"/>
      <c r="F37" s="192"/>
      <c r="G37" s="192"/>
    </row>
    <row r="38" spans="1:7" x14ac:dyDescent="0.25">
      <c r="A38" s="192"/>
      <c r="B38" s="192"/>
      <c r="C38" s="192"/>
      <c r="D38" s="192"/>
      <c r="E38" s="192"/>
      <c r="F38" s="192"/>
      <c r="G38" s="192"/>
    </row>
    <row r="39" spans="1:7" x14ac:dyDescent="0.25">
      <c r="A39" s="192"/>
      <c r="B39" s="192"/>
      <c r="C39" s="192"/>
      <c r="D39" s="192"/>
      <c r="E39" s="192"/>
      <c r="F39" s="192"/>
      <c r="G39" s="192"/>
    </row>
    <row r="40" spans="1:7" x14ac:dyDescent="0.25">
      <c r="A40" s="192"/>
      <c r="B40" s="192"/>
      <c r="C40" s="192"/>
      <c r="D40" s="192"/>
      <c r="E40" s="192"/>
      <c r="F40" s="192"/>
      <c r="G40" s="192"/>
    </row>
    <row r="41" spans="1:7" x14ac:dyDescent="0.25">
      <c r="A41" s="192"/>
      <c r="B41" s="192"/>
      <c r="C41" s="192"/>
      <c r="D41" s="192"/>
      <c r="E41" s="192"/>
      <c r="F41" s="192"/>
      <c r="G41" s="192"/>
    </row>
    <row r="42" spans="1:7" x14ac:dyDescent="0.25">
      <c r="A42" s="192"/>
      <c r="B42" s="192"/>
      <c r="C42" s="192"/>
      <c r="D42" s="192"/>
      <c r="E42" s="192"/>
      <c r="F42" s="192"/>
      <c r="G42" s="192"/>
    </row>
    <row r="43" spans="1:7" x14ac:dyDescent="0.25">
      <c r="A43" s="192"/>
      <c r="B43" s="192"/>
      <c r="C43" s="192"/>
      <c r="D43" s="192"/>
      <c r="E43" s="192"/>
      <c r="F43" s="192"/>
      <c r="G43" s="192"/>
    </row>
    <row r="44" spans="1:7" x14ac:dyDescent="0.25">
      <c r="A44" s="192"/>
      <c r="B44" s="192"/>
      <c r="C44" s="192"/>
      <c r="D44" s="192"/>
      <c r="E44" s="192"/>
      <c r="F44" s="192"/>
      <c r="G44" s="192"/>
    </row>
    <row r="45" spans="1:7" x14ac:dyDescent="0.25">
      <c r="A45" s="192"/>
      <c r="B45" s="192"/>
      <c r="C45" s="192"/>
      <c r="D45" s="192"/>
      <c r="E45" s="192"/>
      <c r="F45" s="192"/>
      <c r="G45" s="192"/>
    </row>
    <row r="46" spans="1:7" x14ac:dyDescent="0.25">
      <c r="A46" s="192"/>
      <c r="B46" s="192"/>
      <c r="C46" s="192"/>
      <c r="D46" s="192"/>
      <c r="E46" s="192"/>
      <c r="F46" s="192"/>
      <c r="G46" s="192"/>
    </row>
    <row r="47" spans="1:7" x14ac:dyDescent="0.25">
      <c r="A47" s="192"/>
      <c r="B47" s="192"/>
      <c r="C47" s="192"/>
      <c r="D47" s="192"/>
      <c r="E47" s="192"/>
      <c r="F47" s="192"/>
      <c r="G47" s="192"/>
    </row>
    <row r="48" spans="1:7" x14ac:dyDescent="0.25">
      <c r="A48" s="192"/>
      <c r="B48" s="192"/>
      <c r="C48" s="192"/>
      <c r="D48" s="192"/>
      <c r="E48" s="192"/>
      <c r="F48" s="192"/>
      <c r="G48" s="192"/>
    </row>
    <row r="49" spans="1:7" x14ac:dyDescent="0.25">
      <c r="A49" s="192"/>
      <c r="B49" s="192"/>
      <c r="C49" s="192"/>
      <c r="D49" s="192"/>
      <c r="E49" s="192"/>
      <c r="F49" s="192"/>
      <c r="G49" s="192"/>
    </row>
    <row r="50" spans="1:7" x14ac:dyDescent="0.25">
      <c r="A50" s="192"/>
      <c r="B50" s="192"/>
      <c r="C50" s="192"/>
      <c r="D50" s="192"/>
      <c r="E50" s="192"/>
      <c r="F50" s="192"/>
      <c r="G50" s="192"/>
    </row>
    <row r="51" spans="1:7" x14ac:dyDescent="0.25">
      <c r="A51" s="192"/>
      <c r="B51" s="192"/>
      <c r="C51" s="192"/>
      <c r="D51" s="192"/>
      <c r="E51" s="192"/>
      <c r="F51" s="192"/>
      <c r="G51" s="192"/>
    </row>
  </sheetData>
  <sheetProtection sheet="1" objects="1" scenarios="1" selectLockedCells="1"/>
  <mergeCells count="12">
    <mergeCell ref="A1:G6"/>
    <mergeCell ref="A8:G8"/>
    <mergeCell ref="A9:B9"/>
    <mergeCell ref="C9:G9"/>
    <mergeCell ref="A10:B10"/>
    <mergeCell ref="C10:G10"/>
    <mergeCell ref="A12:B12"/>
    <mergeCell ref="C12:G12"/>
    <mergeCell ref="A13:B13"/>
    <mergeCell ref="C13:G13"/>
    <mergeCell ref="C11:G11"/>
    <mergeCell ref="A11:B11"/>
  </mergeCells>
  <pageMargins left="0.7" right="0.7" top="0.78740157499999996" bottom="0.78740157499999996"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1">
    <tabColor theme="9" tint="0.39997558519241921"/>
  </sheetPr>
  <dimension ref="A1:O43"/>
  <sheetViews>
    <sheetView view="pageLayout" zoomScaleNormal="100" workbookViewId="0">
      <selection activeCell="E4" sqref="E4:G4"/>
    </sheetView>
  </sheetViews>
  <sheetFormatPr baseColWidth="10" defaultRowHeight="15" x14ac:dyDescent="0.25"/>
  <cols>
    <col min="1" max="1" width="3" customWidth="1"/>
    <col min="3" max="3" width="25.5703125" customWidth="1"/>
    <col min="4" max="4" width="24.140625" customWidth="1"/>
    <col min="5" max="5" width="11.5703125" customWidth="1"/>
    <col min="6" max="6" width="13.140625" customWidth="1"/>
    <col min="7" max="7" width="10" customWidth="1"/>
    <col min="8" max="8" width="11.42578125" customWidth="1"/>
    <col min="9" max="15" width="11.42578125" hidden="1" customWidth="1"/>
  </cols>
  <sheetData>
    <row r="1" spans="1:15" ht="23.25" x14ac:dyDescent="0.35">
      <c r="A1" s="466" t="s">
        <v>8</v>
      </c>
      <c r="B1" s="467"/>
      <c r="C1" s="467"/>
      <c r="D1" s="467"/>
      <c r="E1" s="467"/>
      <c r="F1" s="467"/>
      <c r="G1" s="467"/>
    </row>
    <row r="2" spans="1:15" ht="15" customHeight="1" x14ac:dyDescent="0.35">
      <c r="A2" s="464" t="s">
        <v>837</v>
      </c>
      <c r="B2" s="465"/>
      <c r="C2" s="465"/>
      <c r="D2" s="465"/>
      <c r="E2" s="465"/>
      <c r="F2" s="465"/>
      <c r="G2" s="465"/>
    </row>
    <row r="3" spans="1:15" ht="16.5" thickBot="1" x14ac:dyDescent="0.3">
      <c r="A3" s="480"/>
      <c r="B3" s="481"/>
      <c r="C3" s="481"/>
      <c r="D3" s="481"/>
      <c r="E3" s="481"/>
      <c r="F3" s="481"/>
      <c r="G3" s="481"/>
    </row>
    <row r="4" spans="1:15" ht="15" customHeight="1" x14ac:dyDescent="0.25">
      <c r="A4" s="476" t="s">
        <v>9</v>
      </c>
      <c r="B4" s="450" t="s">
        <v>10</v>
      </c>
      <c r="C4" s="451"/>
      <c r="D4" s="377" t="s">
        <v>478</v>
      </c>
      <c r="E4" s="474"/>
      <c r="F4" s="474"/>
      <c r="G4" s="475"/>
      <c r="H4" s="6"/>
    </row>
    <row r="5" spans="1:15" ht="15" customHeight="1" x14ac:dyDescent="0.25">
      <c r="A5" s="477"/>
      <c r="B5" s="452"/>
      <c r="C5" s="453"/>
      <c r="D5" s="298" t="s">
        <v>479</v>
      </c>
      <c r="E5" s="454"/>
      <c r="F5" s="454"/>
      <c r="G5" s="455"/>
      <c r="H5" s="59"/>
    </row>
    <row r="6" spans="1:15" ht="15" customHeight="1" x14ac:dyDescent="0.25">
      <c r="A6" s="477"/>
      <c r="B6" s="452"/>
      <c r="C6" s="453"/>
      <c r="D6" s="298" t="s">
        <v>480</v>
      </c>
      <c r="E6" s="454"/>
      <c r="F6" s="454"/>
      <c r="G6" s="455"/>
      <c r="H6" s="59"/>
    </row>
    <row r="7" spans="1:15" ht="15" customHeight="1" x14ac:dyDescent="0.25">
      <c r="A7" s="478"/>
      <c r="B7" s="452"/>
      <c r="C7" s="453"/>
      <c r="D7" s="298" t="s">
        <v>481</v>
      </c>
      <c r="E7" s="454"/>
      <c r="F7" s="454"/>
      <c r="G7" s="455"/>
      <c r="H7" s="82"/>
    </row>
    <row r="8" spans="1:15" ht="15" customHeight="1" x14ac:dyDescent="0.25">
      <c r="A8" s="479"/>
      <c r="B8" s="456" t="s">
        <v>634</v>
      </c>
      <c r="C8" s="457"/>
      <c r="D8" s="458"/>
      <c r="E8" s="447"/>
      <c r="F8" s="448"/>
      <c r="G8" s="449"/>
      <c r="J8" t="s">
        <v>412</v>
      </c>
      <c r="K8" t="s">
        <v>411</v>
      </c>
      <c r="L8">
        <v>2012</v>
      </c>
      <c r="N8" s="188" t="s">
        <v>650</v>
      </c>
    </row>
    <row r="9" spans="1:15" ht="15" customHeight="1" x14ac:dyDescent="0.25">
      <c r="A9" s="299" t="s">
        <v>11</v>
      </c>
      <c r="B9" s="460" t="s">
        <v>285</v>
      </c>
      <c r="C9" s="461"/>
      <c r="D9" s="461"/>
      <c r="E9" s="472"/>
      <c r="F9" s="472"/>
      <c r="G9" s="473"/>
      <c r="J9" t="s">
        <v>413</v>
      </c>
      <c r="K9" t="s">
        <v>400</v>
      </c>
      <c r="L9">
        <v>2013</v>
      </c>
      <c r="O9" s="40" t="s">
        <v>651</v>
      </c>
    </row>
    <row r="10" spans="1:15" x14ac:dyDescent="0.25">
      <c r="A10" s="299" t="s">
        <v>14</v>
      </c>
      <c r="B10" s="460" t="s">
        <v>13</v>
      </c>
      <c r="C10" s="461"/>
      <c r="D10" s="461"/>
      <c r="E10" s="470">
        <f>IF(E19&gt;0,E19,F43)</f>
        <v>0</v>
      </c>
      <c r="F10" s="470"/>
      <c r="G10" s="471"/>
      <c r="J10" t="s">
        <v>414</v>
      </c>
      <c r="K10" t="s">
        <v>401</v>
      </c>
      <c r="L10">
        <v>2014</v>
      </c>
      <c r="N10" s="189"/>
      <c r="O10" s="189"/>
    </row>
    <row r="11" spans="1:15" x14ac:dyDescent="0.25">
      <c r="A11" s="299" t="s">
        <v>15</v>
      </c>
      <c r="B11" s="460" t="s">
        <v>476</v>
      </c>
      <c r="C11" s="461"/>
      <c r="D11" s="461"/>
      <c r="E11" s="468">
        <f>IF(E9=0,E10,E10/E9)</f>
        <v>0</v>
      </c>
      <c r="F11" s="468"/>
      <c r="G11" s="469"/>
      <c r="J11" t="s">
        <v>415</v>
      </c>
      <c r="K11" t="s">
        <v>402</v>
      </c>
      <c r="L11">
        <v>2015</v>
      </c>
      <c r="N11" s="189" t="s">
        <v>266</v>
      </c>
      <c r="O11" s="189">
        <v>0.7</v>
      </c>
    </row>
    <row r="12" spans="1:15" x14ac:dyDescent="0.25">
      <c r="A12" s="299" t="s">
        <v>16</v>
      </c>
      <c r="B12" s="460" t="s">
        <v>844</v>
      </c>
      <c r="C12" s="461"/>
      <c r="D12" s="461"/>
      <c r="E12" s="265" t="s">
        <v>412</v>
      </c>
      <c r="F12" s="265" t="s">
        <v>405</v>
      </c>
      <c r="G12" s="378">
        <v>2018</v>
      </c>
      <c r="J12" t="s">
        <v>416</v>
      </c>
      <c r="K12" t="s">
        <v>403</v>
      </c>
      <c r="L12">
        <v>2016</v>
      </c>
      <c r="N12" s="189" t="s">
        <v>267</v>
      </c>
      <c r="O12" s="189">
        <v>0.7</v>
      </c>
    </row>
    <row r="13" spans="1:15" x14ac:dyDescent="0.25">
      <c r="A13" s="299" t="s">
        <v>17</v>
      </c>
      <c r="B13" s="460" t="s">
        <v>845</v>
      </c>
      <c r="C13" s="461"/>
      <c r="D13" s="461"/>
      <c r="E13" s="265" t="s">
        <v>398</v>
      </c>
      <c r="F13" s="265" t="s">
        <v>404</v>
      </c>
      <c r="G13" s="378">
        <v>2019</v>
      </c>
      <c r="J13" t="s">
        <v>417</v>
      </c>
      <c r="K13" t="s">
        <v>404</v>
      </c>
      <c r="L13">
        <v>2017</v>
      </c>
      <c r="N13" s="189" t="s">
        <v>268</v>
      </c>
      <c r="O13" s="189">
        <v>1.1000000000000001</v>
      </c>
    </row>
    <row r="14" spans="1:15" ht="15.75" thickBot="1" x14ac:dyDescent="0.3">
      <c r="A14" s="299" t="s">
        <v>428</v>
      </c>
      <c r="B14" s="462" t="s">
        <v>18</v>
      </c>
      <c r="C14" s="463"/>
      <c r="D14" s="463"/>
      <c r="E14" s="379" t="s">
        <v>398</v>
      </c>
      <c r="F14" s="379" t="s">
        <v>410</v>
      </c>
      <c r="G14" s="380">
        <v>2019</v>
      </c>
      <c r="J14" t="s">
        <v>418</v>
      </c>
      <c r="K14" t="s">
        <v>405</v>
      </c>
      <c r="L14">
        <v>2018</v>
      </c>
      <c r="N14" s="189" t="s">
        <v>269</v>
      </c>
      <c r="O14" s="189">
        <v>0.3</v>
      </c>
    </row>
    <row r="15" spans="1:15" x14ac:dyDescent="0.25">
      <c r="A15" s="87"/>
      <c r="B15" s="459"/>
      <c r="C15" s="459"/>
      <c r="D15" s="459"/>
      <c r="E15" s="446"/>
      <c r="F15" s="446"/>
      <c r="G15" s="446"/>
      <c r="J15" t="s">
        <v>419</v>
      </c>
      <c r="K15" t="s">
        <v>406</v>
      </c>
      <c r="L15">
        <v>2019</v>
      </c>
      <c r="N15" s="189" t="s">
        <v>270</v>
      </c>
      <c r="O15" s="189">
        <v>0.7</v>
      </c>
    </row>
    <row r="16" spans="1:15" x14ac:dyDescent="0.25">
      <c r="A16" s="1"/>
      <c r="B16" s="88"/>
      <c r="C16" s="88"/>
      <c r="D16" s="88"/>
      <c r="E16" s="446"/>
      <c r="F16" s="446"/>
      <c r="G16" s="446"/>
      <c r="J16" t="s">
        <v>420</v>
      </c>
      <c r="K16" t="s">
        <v>407</v>
      </c>
      <c r="L16">
        <v>2020</v>
      </c>
      <c r="N16" s="189" t="s">
        <v>271</v>
      </c>
      <c r="O16" s="189">
        <v>1</v>
      </c>
    </row>
    <row r="17" spans="1:15" x14ac:dyDescent="0.25">
      <c r="J17" t="s">
        <v>378</v>
      </c>
      <c r="K17" t="s">
        <v>408</v>
      </c>
      <c r="L17">
        <v>2021</v>
      </c>
      <c r="N17" s="189" t="s">
        <v>272</v>
      </c>
      <c r="O17" s="189">
        <v>0.05</v>
      </c>
    </row>
    <row r="18" spans="1:15" ht="30" customHeight="1" x14ac:dyDescent="0.25">
      <c r="B18" s="482" t="s">
        <v>654</v>
      </c>
      <c r="C18" s="482"/>
      <c r="D18" s="482"/>
      <c r="J18" t="s">
        <v>379</v>
      </c>
      <c r="K18" t="s">
        <v>409</v>
      </c>
      <c r="L18">
        <v>2022</v>
      </c>
      <c r="N18" s="189" t="s">
        <v>273</v>
      </c>
      <c r="O18" s="189">
        <v>0.1</v>
      </c>
    </row>
    <row r="19" spans="1:15" ht="15" customHeight="1" x14ac:dyDescent="0.25">
      <c r="B19" s="483"/>
      <c r="C19" s="483"/>
      <c r="D19" s="483"/>
      <c r="E19" s="254"/>
      <c r="F19" s="484" t="s">
        <v>653</v>
      </c>
      <c r="G19" s="484"/>
      <c r="J19" t="s">
        <v>380</v>
      </c>
      <c r="K19" t="s">
        <v>410</v>
      </c>
      <c r="L19">
        <v>2023</v>
      </c>
      <c r="N19" s="189" t="s">
        <v>274</v>
      </c>
      <c r="O19" s="189">
        <v>0.02</v>
      </c>
    </row>
    <row r="20" spans="1:15" ht="15.75" thickBot="1" x14ac:dyDescent="0.3">
      <c r="J20" t="s">
        <v>381</v>
      </c>
      <c r="L20">
        <v>2024</v>
      </c>
      <c r="N20" s="189" t="s">
        <v>275</v>
      </c>
      <c r="O20" s="189">
        <v>0.06</v>
      </c>
    </row>
    <row r="21" spans="1:15" ht="15.75" x14ac:dyDescent="0.25">
      <c r="A21" s="4"/>
      <c r="B21" s="489" t="s">
        <v>655</v>
      </c>
      <c r="C21" s="490"/>
      <c r="D21" s="490"/>
      <c r="E21" s="490"/>
      <c r="F21" s="491"/>
      <c r="J21" t="s">
        <v>382</v>
      </c>
      <c r="L21">
        <v>2025</v>
      </c>
      <c r="N21" s="189" t="s">
        <v>276</v>
      </c>
      <c r="O21" s="189">
        <v>0.16</v>
      </c>
    </row>
    <row r="22" spans="1:15" x14ac:dyDescent="0.25">
      <c r="A22" s="4"/>
      <c r="B22" s="487" t="s">
        <v>647</v>
      </c>
      <c r="C22" s="488"/>
      <c r="D22" s="190" t="s">
        <v>648</v>
      </c>
      <c r="E22" s="190" t="s">
        <v>649</v>
      </c>
      <c r="F22" s="381" t="s">
        <v>259</v>
      </c>
      <c r="G22" s="4"/>
      <c r="J22" t="s">
        <v>383</v>
      </c>
      <c r="L22">
        <v>2026</v>
      </c>
      <c r="N22" s="189" t="s">
        <v>277</v>
      </c>
      <c r="O22" s="189">
        <v>0.3</v>
      </c>
    </row>
    <row r="23" spans="1:15" x14ac:dyDescent="0.25">
      <c r="A23" s="65"/>
      <c r="B23" s="485"/>
      <c r="C23" s="486"/>
      <c r="D23" s="255"/>
      <c r="E23" s="136" t="str">
        <f>IF(B23="","",VLOOKUP(B23,$N$10:$O$27,2,FALSE))</f>
        <v/>
      </c>
      <c r="F23" s="382" t="str">
        <f>IF(B23="","",E23*D23)</f>
        <v/>
      </c>
      <c r="G23" s="4"/>
      <c r="H23" s="1"/>
      <c r="J23" t="s">
        <v>384</v>
      </c>
      <c r="L23">
        <v>2027</v>
      </c>
      <c r="N23" s="189" t="s">
        <v>278</v>
      </c>
      <c r="O23" s="189">
        <v>4.0000000000000001E-3</v>
      </c>
    </row>
    <row r="24" spans="1:15" ht="15" customHeight="1" x14ac:dyDescent="0.25">
      <c r="A24" s="65"/>
      <c r="B24" s="485"/>
      <c r="C24" s="486"/>
      <c r="D24" s="255"/>
      <c r="E24" s="136" t="str">
        <f t="shared" ref="E24:E42" si="0">IF(B24="","",VLOOKUP(B24,$N$10:$O$27,2,FALSE))</f>
        <v/>
      </c>
      <c r="F24" s="382" t="str">
        <f t="shared" ref="F24:F42" si="1">IF(B24="","",E24*D24)</f>
        <v/>
      </c>
      <c r="G24" s="65"/>
      <c r="H24" s="1"/>
      <c r="J24" t="s">
        <v>385</v>
      </c>
      <c r="L24">
        <v>2028</v>
      </c>
      <c r="N24" s="189" t="s">
        <v>279</v>
      </c>
      <c r="O24" s="189">
        <v>4.0000000000000001E-3</v>
      </c>
    </row>
    <row r="25" spans="1:15" ht="15" customHeight="1" x14ac:dyDescent="0.25">
      <c r="A25" s="84"/>
      <c r="B25" s="485"/>
      <c r="C25" s="486"/>
      <c r="D25" s="255"/>
      <c r="E25" s="136" t="str">
        <f t="shared" si="0"/>
        <v/>
      </c>
      <c r="F25" s="382" t="str">
        <f t="shared" si="1"/>
        <v/>
      </c>
      <c r="G25" s="65"/>
      <c r="H25" s="86"/>
      <c r="J25" t="s">
        <v>386</v>
      </c>
      <c r="L25">
        <v>2029</v>
      </c>
      <c r="N25" s="189" t="s">
        <v>280</v>
      </c>
      <c r="O25" s="189">
        <v>4.0000000000000001E-3</v>
      </c>
    </row>
    <row r="26" spans="1:15" ht="15" customHeight="1" x14ac:dyDescent="0.25">
      <c r="A26" s="84"/>
      <c r="B26" s="485"/>
      <c r="C26" s="486"/>
      <c r="D26" s="255"/>
      <c r="E26" s="136" t="str">
        <f t="shared" si="0"/>
        <v/>
      </c>
      <c r="F26" s="382" t="str">
        <f t="shared" si="1"/>
        <v/>
      </c>
      <c r="G26" s="85"/>
      <c r="H26" s="86"/>
      <c r="J26" t="s">
        <v>387</v>
      </c>
      <c r="L26">
        <v>2030</v>
      </c>
      <c r="N26" s="189" t="s">
        <v>281</v>
      </c>
      <c r="O26" s="189">
        <v>4.0000000000000001E-3</v>
      </c>
    </row>
    <row r="27" spans="1:15" ht="15" customHeight="1" x14ac:dyDescent="0.25">
      <c r="A27" s="65"/>
      <c r="B27" s="485"/>
      <c r="C27" s="486"/>
      <c r="D27" s="255"/>
      <c r="E27" s="136" t="str">
        <f t="shared" si="0"/>
        <v/>
      </c>
      <c r="F27" s="382" t="str">
        <f t="shared" si="1"/>
        <v/>
      </c>
      <c r="G27" s="85"/>
      <c r="H27" s="86"/>
      <c r="J27" t="s">
        <v>388</v>
      </c>
      <c r="L27">
        <v>2031</v>
      </c>
      <c r="N27" s="189" t="s">
        <v>282</v>
      </c>
      <c r="O27" s="189">
        <v>4.0000000000000001E-3</v>
      </c>
    </row>
    <row r="28" spans="1:15" ht="15" customHeight="1" x14ac:dyDescent="0.25">
      <c r="A28" s="65"/>
      <c r="B28" s="485"/>
      <c r="C28" s="486"/>
      <c r="D28" s="255"/>
      <c r="E28" s="136" t="str">
        <f t="shared" si="0"/>
        <v/>
      </c>
      <c r="F28" s="382" t="str">
        <f t="shared" si="1"/>
        <v/>
      </c>
      <c r="G28" s="85"/>
      <c r="H28" s="86"/>
      <c r="J28" t="s">
        <v>389</v>
      </c>
      <c r="L28">
        <v>2032</v>
      </c>
    </row>
    <row r="29" spans="1:15" x14ac:dyDescent="0.25">
      <c r="B29" s="485"/>
      <c r="C29" s="486"/>
      <c r="D29" s="255"/>
      <c r="E29" s="136" t="str">
        <f t="shared" si="0"/>
        <v/>
      </c>
      <c r="F29" s="382" t="str">
        <f t="shared" si="1"/>
        <v/>
      </c>
      <c r="G29" s="85"/>
      <c r="J29" t="s">
        <v>390</v>
      </c>
      <c r="L29">
        <v>2033</v>
      </c>
    </row>
    <row r="30" spans="1:15" x14ac:dyDescent="0.25">
      <c r="B30" s="485"/>
      <c r="C30" s="486"/>
      <c r="D30" s="255"/>
      <c r="E30" s="136" t="str">
        <f t="shared" si="0"/>
        <v/>
      </c>
      <c r="F30" s="382" t="str">
        <f t="shared" si="1"/>
        <v/>
      </c>
      <c r="J30" t="s">
        <v>391</v>
      </c>
      <c r="L30">
        <v>2034</v>
      </c>
    </row>
    <row r="31" spans="1:15" x14ac:dyDescent="0.25">
      <c r="B31" s="485"/>
      <c r="C31" s="486"/>
      <c r="D31" s="255"/>
      <c r="E31" s="136" t="str">
        <f t="shared" si="0"/>
        <v/>
      </c>
      <c r="F31" s="382" t="str">
        <f t="shared" si="1"/>
        <v/>
      </c>
      <c r="J31" t="s">
        <v>392</v>
      </c>
      <c r="L31">
        <v>2035</v>
      </c>
    </row>
    <row r="32" spans="1:15" x14ac:dyDescent="0.25">
      <c r="B32" s="485"/>
      <c r="C32" s="486"/>
      <c r="D32" s="255"/>
      <c r="E32" s="136" t="str">
        <f t="shared" si="0"/>
        <v/>
      </c>
      <c r="F32" s="382" t="str">
        <f t="shared" si="1"/>
        <v/>
      </c>
      <c r="J32" t="s">
        <v>393</v>
      </c>
      <c r="L32">
        <v>2036</v>
      </c>
    </row>
    <row r="33" spans="2:12" x14ac:dyDescent="0.25">
      <c r="B33" s="485"/>
      <c r="C33" s="486"/>
      <c r="D33" s="255"/>
      <c r="E33" s="136" t="str">
        <f t="shared" si="0"/>
        <v/>
      </c>
      <c r="F33" s="382" t="str">
        <f t="shared" si="1"/>
        <v/>
      </c>
      <c r="J33" t="s">
        <v>394</v>
      </c>
      <c r="L33">
        <v>2037</v>
      </c>
    </row>
    <row r="34" spans="2:12" x14ac:dyDescent="0.25">
      <c r="B34" s="485"/>
      <c r="C34" s="486"/>
      <c r="D34" s="255"/>
      <c r="E34" s="136" t="str">
        <f t="shared" si="0"/>
        <v/>
      </c>
      <c r="F34" s="382" t="str">
        <f t="shared" si="1"/>
        <v/>
      </c>
      <c r="J34" t="s">
        <v>395</v>
      </c>
      <c r="L34">
        <v>2038</v>
      </c>
    </row>
    <row r="35" spans="2:12" x14ac:dyDescent="0.25">
      <c r="B35" s="485"/>
      <c r="C35" s="486"/>
      <c r="D35" s="255"/>
      <c r="E35" s="136" t="str">
        <f t="shared" si="0"/>
        <v/>
      </c>
      <c r="F35" s="382" t="str">
        <f t="shared" si="1"/>
        <v/>
      </c>
      <c r="J35" t="s">
        <v>396</v>
      </c>
      <c r="L35">
        <v>2039</v>
      </c>
    </row>
    <row r="36" spans="2:12" x14ac:dyDescent="0.25">
      <c r="B36" s="485"/>
      <c r="C36" s="486"/>
      <c r="D36" s="255"/>
      <c r="E36" s="136" t="str">
        <f t="shared" si="0"/>
        <v/>
      </c>
      <c r="F36" s="382" t="str">
        <f t="shared" si="1"/>
        <v/>
      </c>
      <c r="J36" t="s">
        <v>397</v>
      </c>
      <c r="L36">
        <v>2040</v>
      </c>
    </row>
    <row r="37" spans="2:12" x14ac:dyDescent="0.25">
      <c r="B37" s="485"/>
      <c r="C37" s="486"/>
      <c r="D37" s="255"/>
      <c r="E37" s="136" t="str">
        <f t="shared" si="0"/>
        <v/>
      </c>
      <c r="F37" s="382" t="str">
        <f t="shared" si="1"/>
        <v/>
      </c>
      <c r="J37" t="s">
        <v>398</v>
      </c>
    </row>
    <row r="38" spans="2:12" x14ac:dyDescent="0.25">
      <c r="B38" s="485"/>
      <c r="C38" s="486"/>
      <c r="D38" s="255"/>
      <c r="E38" s="136" t="str">
        <f t="shared" si="0"/>
        <v/>
      </c>
      <c r="F38" s="382" t="str">
        <f t="shared" si="1"/>
        <v/>
      </c>
      <c r="J38" t="s">
        <v>399</v>
      </c>
    </row>
    <row r="39" spans="2:12" x14ac:dyDescent="0.25">
      <c r="B39" s="485"/>
      <c r="C39" s="486"/>
      <c r="D39" s="255"/>
      <c r="E39" s="136" t="str">
        <f t="shared" si="0"/>
        <v/>
      </c>
      <c r="F39" s="382" t="str">
        <f t="shared" si="1"/>
        <v/>
      </c>
    </row>
    <row r="40" spans="2:12" x14ac:dyDescent="0.25">
      <c r="B40" s="485"/>
      <c r="C40" s="486"/>
      <c r="D40" s="255"/>
      <c r="E40" s="136" t="str">
        <f t="shared" si="0"/>
        <v/>
      </c>
      <c r="F40" s="382" t="str">
        <f t="shared" si="1"/>
        <v/>
      </c>
    </row>
    <row r="41" spans="2:12" x14ac:dyDescent="0.25">
      <c r="B41" s="485"/>
      <c r="C41" s="486"/>
      <c r="D41" s="255"/>
      <c r="E41" s="136" t="str">
        <f t="shared" si="0"/>
        <v/>
      </c>
      <c r="F41" s="382" t="str">
        <f t="shared" si="1"/>
        <v/>
      </c>
    </row>
    <row r="42" spans="2:12" x14ac:dyDescent="0.25">
      <c r="B42" s="485"/>
      <c r="C42" s="486"/>
      <c r="D42" s="255"/>
      <c r="E42" s="136" t="str">
        <f t="shared" si="0"/>
        <v/>
      </c>
      <c r="F42" s="382" t="str">
        <f t="shared" si="1"/>
        <v/>
      </c>
    </row>
    <row r="43" spans="2:12" ht="15.75" thickBot="1" x14ac:dyDescent="0.3">
      <c r="B43" s="8"/>
      <c r="C43" s="9"/>
      <c r="D43" s="9"/>
      <c r="E43" s="383" t="s">
        <v>652</v>
      </c>
      <c r="F43" s="384">
        <f>SUM(F23:F42)</f>
        <v>0</v>
      </c>
    </row>
  </sheetData>
  <sheetProtection algorithmName="SHA-512" hashValue="gafvkgMZoRxOaeaMn1nXq0q5RHzHL6DBfBr5TjsZxJfCEczXPeXeZ/hWYY58KLOnniXLDStHSTYEsMNOIjkcgw==" saltValue="qaioOr3R2ljg0ntpUueArw==" spinCount="100000" sheet="1" selectLockedCells="1"/>
  <mergeCells count="47">
    <mergeCell ref="B37:C37"/>
    <mergeCell ref="B38:C38"/>
    <mergeCell ref="B41:C41"/>
    <mergeCell ref="B42:C42"/>
    <mergeCell ref="B21:F21"/>
    <mergeCell ref="B24:C24"/>
    <mergeCell ref="B25:C25"/>
    <mergeCell ref="B26:C26"/>
    <mergeCell ref="B18:D19"/>
    <mergeCell ref="F19:G19"/>
    <mergeCell ref="B39:C39"/>
    <mergeCell ref="B40:C40"/>
    <mergeCell ref="B32:C32"/>
    <mergeCell ref="B33:C33"/>
    <mergeCell ref="B34:C34"/>
    <mergeCell ref="B35:C35"/>
    <mergeCell ref="B36:C36"/>
    <mergeCell ref="B27:C27"/>
    <mergeCell ref="B28:C28"/>
    <mergeCell ref="B29:C29"/>
    <mergeCell ref="B30:C30"/>
    <mergeCell ref="B31:C31"/>
    <mergeCell ref="B23:C23"/>
    <mergeCell ref="B22:C22"/>
    <mergeCell ref="A2:G2"/>
    <mergeCell ref="A1:G1"/>
    <mergeCell ref="E11:G11"/>
    <mergeCell ref="E10:G10"/>
    <mergeCell ref="E9:G9"/>
    <mergeCell ref="E4:G4"/>
    <mergeCell ref="B11:D11"/>
    <mergeCell ref="B10:D10"/>
    <mergeCell ref="E7:G7"/>
    <mergeCell ref="E6:G6"/>
    <mergeCell ref="A4:A8"/>
    <mergeCell ref="A3:G3"/>
    <mergeCell ref="E16:G16"/>
    <mergeCell ref="E8:G8"/>
    <mergeCell ref="B4:C7"/>
    <mergeCell ref="E5:G5"/>
    <mergeCell ref="B8:D8"/>
    <mergeCell ref="E15:G15"/>
    <mergeCell ref="B15:D15"/>
    <mergeCell ref="B9:D9"/>
    <mergeCell ref="B14:D14"/>
    <mergeCell ref="B13:D13"/>
    <mergeCell ref="B12:D12"/>
  </mergeCells>
  <conditionalFormatting sqref="G28">
    <cfRule type="containsText" dxfId="3" priority="2" operator="containsText" text="Sie müssen keine Stoffstrombilanz erstellen!">
      <formula>NOT(ISERROR(SEARCH("Sie müssen keine Stoffstrombilanz erstellen!",G28)))</formula>
    </cfRule>
    <cfRule type="containsText" dxfId="2" priority="4" operator="containsText" text="Sie müssen eine Stoffstrombilanz erstellen!">
      <formula>NOT(ISERROR(SEARCH("Sie müssen eine Stoffstrombilanz erstellen!",G28)))</formula>
    </cfRule>
  </conditionalFormatting>
  <conditionalFormatting sqref="G26">
    <cfRule type="containsText" dxfId="1" priority="3" operator="containsText" text="Sie müssen eine Stoffstrombilanz erstellen!">
      <formula>NOT(ISERROR(SEARCH("Sie müssen eine Stoffstrombilanz erstellen!",G26)))</formula>
    </cfRule>
  </conditionalFormatting>
  <conditionalFormatting sqref="G27">
    <cfRule type="containsText" dxfId="0" priority="1" operator="containsText" text="Sie müssen keine Stoffstrombilanz erstellen!">
      <formula>NOT(ISERROR(SEARCH("Sie müssen keine Stoffstrombilanz erstellen!",G27)))</formula>
    </cfRule>
  </conditionalFormatting>
  <dataValidations count="4">
    <dataValidation type="list" allowBlank="1" showInputMessage="1" showErrorMessage="1" sqref="E12:E14" xr:uid="{00000000-0002-0000-0100-000000000000}">
      <formula1>$J$8:$J$38</formula1>
    </dataValidation>
    <dataValidation type="list" allowBlank="1" showInputMessage="1" showErrorMessage="1" sqref="F12:F14" xr:uid="{00000000-0002-0000-0100-000001000000}">
      <formula1>$K$8:$K$19</formula1>
    </dataValidation>
    <dataValidation type="list" allowBlank="1" showInputMessage="1" showErrorMessage="1" sqref="G12:G14" xr:uid="{00000000-0002-0000-0100-000002000000}">
      <formula1>$L$8:$L$36</formula1>
    </dataValidation>
    <dataValidation type="list" allowBlank="1" showInputMessage="1" showErrorMessage="1" sqref="B23:C42" xr:uid="{00000000-0002-0000-0100-000003000000}">
      <formula1>$N$10:$N$27</formula1>
    </dataValidation>
  </dataValidations>
  <pageMargins left="0.25" right="0.25" top="0.75" bottom="0.75" header="0.3" footer="0.3"/>
  <pageSetup paperSize="9" fitToWidth="0" fitToHeight="0" orientation="portrait" r:id="rId1"/>
  <headerFooter>
    <oddHeader>&amp;R&amp;G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4">
    <tabColor rgb="FF00B050"/>
  </sheetPr>
  <dimension ref="A1:I137"/>
  <sheetViews>
    <sheetView showWhiteSpace="0" view="pageLayout" topLeftCell="A97" zoomScaleNormal="100" zoomScaleSheetLayoutView="100" workbookViewId="0">
      <selection activeCell="B112" sqref="B112"/>
    </sheetView>
  </sheetViews>
  <sheetFormatPr baseColWidth="10" defaultRowHeight="15" x14ac:dyDescent="0.25"/>
  <cols>
    <col min="1" max="1" width="10" style="16" customWidth="1"/>
    <col min="2" max="2" width="37.7109375" customWidth="1"/>
    <col min="3" max="4" width="8" customWidth="1"/>
    <col min="5" max="8" width="8.7109375" customWidth="1"/>
  </cols>
  <sheetData>
    <row r="1" spans="1:8" ht="24" thickBot="1" x14ac:dyDescent="0.4">
      <c r="B1" s="492" t="s">
        <v>2</v>
      </c>
      <c r="C1" s="493"/>
      <c r="D1" s="493"/>
      <c r="E1" s="493"/>
      <c r="F1" s="493"/>
      <c r="G1" s="493"/>
      <c r="H1" s="493"/>
    </row>
    <row r="2" spans="1:8" ht="26.25" x14ac:dyDescent="0.25">
      <c r="A2" s="160" t="s">
        <v>626</v>
      </c>
      <c r="B2" s="165" t="s">
        <v>429</v>
      </c>
      <c r="C2" s="173" t="s">
        <v>3</v>
      </c>
      <c r="D2" s="173"/>
      <c r="E2" s="175" t="s">
        <v>252</v>
      </c>
      <c r="F2" s="175" t="s">
        <v>822</v>
      </c>
      <c r="G2" s="173" t="s">
        <v>1</v>
      </c>
      <c r="H2" s="174" t="s">
        <v>823</v>
      </c>
    </row>
    <row r="3" spans="1:8" x14ac:dyDescent="0.25">
      <c r="A3" s="271"/>
      <c r="B3" s="266"/>
      <c r="C3" s="253"/>
      <c r="D3" s="96"/>
      <c r="E3" s="78" t="str">
        <f t="shared" ref="E3:E14" si="0">IF(B3="","",VLOOKUP(B3,Handelsdünger,2,FALSE))</f>
        <v/>
      </c>
      <c r="F3" s="79" t="str">
        <f t="shared" ref="F3:F14" si="1">IF(B3="","",VLOOKUP(B3,Handelsdünger,3, FALSE))</f>
        <v/>
      </c>
      <c r="G3" s="79" t="str">
        <f>IF(B3="","",E3*C3)</f>
        <v/>
      </c>
      <c r="H3" s="80" t="str">
        <f>IF(B3="","",F3*C3)</f>
        <v/>
      </c>
    </row>
    <row r="4" spans="1:8" x14ac:dyDescent="0.25">
      <c r="A4" s="150"/>
      <c r="B4" s="266"/>
      <c r="C4" s="253"/>
      <c r="D4" s="97"/>
      <c r="E4" s="78" t="str">
        <f t="shared" si="0"/>
        <v/>
      </c>
      <c r="F4" s="270" t="str">
        <f t="shared" si="1"/>
        <v/>
      </c>
      <c r="G4" s="221" t="str">
        <f t="shared" ref="G4:G14" si="2">IF(B4="","",E4*C4)</f>
        <v/>
      </c>
      <c r="H4" s="80" t="str">
        <f t="shared" ref="H4:H14" si="3">IF(B4="","",F4*C4)</f>
        <v/>
      </c>
    </row>
    <row r="5" spans="1:8" x14ac:dyDescent="0.25">
      <c r="A5" s="150"/>
      <c r="B5" s="266"/>
      <c r="C5" s="253"/>
      <c r="D5" s="97"/>
      <c r="E5" s="78" t="str">
        <f t="shared" si="0"/>
        <v/>
      </c>
      <c r="F5" s="270" t="str">
        <f t="shared" si="1"/>
        <v/>
      </c>
      <c r="G5" s="221" t="str">
        <f t="shared" si="2"/>
        <v/>
      </c>
      <c r="H5" s="80" t="str">
        <f t="shared" si="3"/>
        <v/>
      </c>
    </row>
    <row r="6" spans="1:8" x14ac:dyDescent="0.25">
      <c r="A6" s="150"/>
      <c r="B6" s="266"/>
      <c r="C6" s="253"/>
      <c r="D6" s="97"/>
      <c r="E6" s="78" t="str">
        <f t="shared" si="0"/>
        <v/>
      </c>
      <c r="F6" s="270" t="str">
        <f t="shared" si="1"/>
        <v/>
      </c>
      <c r="G6" s="221" t="str">
        <f t="shared" si="2"/>
        <v/>
      </c>
      <c r="H6" s="80" t="str">
        <f t="shared" si="3"/>
        <v/>
      </c>
    </row>
    <row r="7" spans="1:8" x14ac:dyDescent="0.25">
      <c r="A7" s="150"/>
      <c r="B7" s="266"/>
      <c r="C7" s="253"/>
      <c r="D7" s="97"/>
      <c r="E7" s="78" t="str">
        <f t="shared" si="0"/>
        <v/>
      </c>
      <c r="F7" s="270" t="str">
        <f t="shared" si="1"/>
        <v/>
      </c>
      <c r="G7" s="221" t="str">
        <f t="shared" si="2"/>
        <v/>
      </c>
      <c r="H7" s="80" t="str">
        <f t="shared" si="3"/>
        <v/>
      </c>
    </row>
    <row r="8" spans="1:8" x14ac:dyDescent="0.25">
      <c r="A8" s="150"/>
      <c r="B8" s="266"/>
      <c r="C8" s="253"/>
      <c r="D8" s="97"/>
      <c r="E8" s="78" t="str">
        <f t="shared" si="0"/>
        <v/>
      </c>
      <c r="F8" s="270" t="str">
        <f t="shared" si="1"/>
        <v/>
      </c>
      <c r="G8" s="221" t="str">
        <f t="shared" si="2"/>
        <v/>
      </c>
      <c r="H8" s="80" t="str">
        <f t="shared" si="3"/>
        <v/>
      </c>
    </row>
    <row r="9" spans="1:8" x14ac:dyDescent="0.25">
      <c r="A9" s="150"/>
      <c r="B9" s="266"/>
      <c r="C9" s="253"/>
      <c r="D9" s="97"/>
      <c r="E9" s="78" t="str">
        <f t="shared" si="0"/>
        <v/>
      </c>
      <c r="F9" s="270" t="str">
        <f t="shared" si="1"/>
        <v/>
      </c>
      <c r="G9" s="221" t="str">
        <f t="shared" si="2"/>
        <v/>
      </c>
      <c r="H9" s="80" t="str">
        <f t="shared" si="3"/>
        <v/>
      </c>
    </row>
    <row r="10" spans="1:8" x14ac:dyDescent="0.25">
      <c r="A10" s="150"/>
      <c r="B10" s="266"/>
      <c r="C10" s="253"/>
      <c r="D10" s="97"/>
      <c r="E10" s="78" t="str">
        <f t="shared" si="0"/>
        <v/>
      </c>
      <c r="F10" s="270" t="str">
        <f t="shared" si="1"/>
        <v/>
      </c>
      <c r="G10" s="221" t="str">
        <f t="shared" si="2"/>
        <v/>
      </c>
      <c r="H10" s="80" t="str">
        <f t="shared" si="3"/>
        <v/>
      </c>
    </row>
    <row r="11" spans="1:8" x14ac:dyDescent="0.25">
      <c r="A11" s="150"/>
      <c r="B11" s="266"/>
      <c r="C11" s="253"/>
      <c r="D11" s="97"/>
      <c r="E11" s="78" t="str">
        <f t="shared" si="0"/>
        <v/>
      </c>
      <c r="F11" s="270" t="str">
        <f t="shared" si="1"/>
        <v/>
      </c>
      <c r="G11" s="221" t="str">
        <f t="shared" si="2"/>
        <v/>
      </c>
      <c r="H11" s="80" t="str">
        <f t="shared" si="3"/>
        <v/>
      </c>
    </row>
    <row r="12" spans="1:8" x14ac:dyDescent="0.25">
      <c r="A12" s="150"/>
      <c r="B12" s="266"/>
      <c r="C12" s="253"/>
      <c r="D12" s="97"/>
      <c r="E12" s="78" t="str">
        <f t="shared" si="0"/>
        <v/>
      </c>
      <c r="F12" s="270" t="str">
        <f t="shared" si="1"/>
        <v/>
      </c>
      <c r="G12" s="221" t="str">
        <f t="shared" si="2"/>
        <v/>
      </c>
      <c r="H12" s="80" t="str">
        <f t="shared" si="3"/>
        <v/>
      </c>
    </row>
    <row r="13" spans="1:8" x14ac:dyDescent="0.25">
      <c r="A13" s="150"/>
      <c r="B13" s="266"/>
      <c r="C13" s="253"/>
      <c r="D13" s="97"/>
      <c r="E13" s="78" t="str">
        <f t="shared" si="0"/>
        <v/>
      </c>
      <c r="F13" s="270" t="str">
        <f t="shared" si="1"/>
        <v/>
      </c>
      <c r="G13" s="221" t="str">
        <f t="shared" si="2"/>
        <v/>
      </c>
      <c r="H13" s="80" t="str">
        <f t="shared" si="3"/>
        <v/>
      </c>
    </row>
    <row r="14" spans="1:8" x14ac:dyDescent="0.25">
      <c r="A14" s="150"/>
      <c r="B14" s="266"/>
      <c r="C14" s="253"/>
      <c r="D14" s="97"/>
      <c r="E14" s="78" t="str">
        <f t="shared" si="0"/>
        <v/>
      </c>
      <c r="F14" s="270" t="str">
        <f t="shared" si="1"/>
        <v/>
      </c>
      <c r="G14" s="221" t="str">
        <f t="shared" si="2"/>
        <v/>
      </c>
      <c r="H14" s="80" t="str">
        <f t="shared" si="3"/>
        <v/>
      </c>
    </row>
    <row r="15" spans="1:8" ht="15.75" thickBot="1" x14ac:dyDescent="0.3">
      <c r="B15" s="90"/>
      <c r="C15" s="64"/>
      <c r="D15" s="64"/>
      <c r="E15" s="91"/>
      <c r="F15" s="91"/>
      <c r="G15" s="424">
        <f>SUM(G3:G14)</f>
        <v>0</v>
      </c>
      <c r="H15" s="92">
        <f>SUM(H3:H14)</f>
        <v>0</v>
      </c>
    </row>
    <row r="16" spans="1:8" ht="36.75" x14ac:dyDescent="0.25">
      <c r="A16" s="160" t="s">
        <v>626</v>
      </c>
      <c r="B16" s="178" t="s">
        <v>642</v>
      </c>
      <c r="C16" s="392" t="s">
        <v>819</v>
      </c>
      <c r="D16" s="167"/>
      <c r="E16" s="175" t="s">
        <v>821</v>
      </c>
      <c r="F16" s="175" t="s">
        <v>824</v>
      </c>
      <c r="G16" s="167" t="s">
        <v>1</v>
      </c>
      <c r="H16" s="172" t="s">
        <v>823</v>
      </c>
    </row>
    <row r="17" spans="1:8" x14ac:dyDescent="0.25">
      <c r="A17" s="150"/>
      <c r="B17" s="266"/>
      <c r="C17" s="201"/>
      <c r="D17" s="100"/>
      <c r="E17" s="15" t="str">
        <f t="shared" ref="E17:E28" si="4">IF(B17="","",VLOOKUP(B17,Wirtschaftsdünger2,6,FALSE))</f>
        <v/>
      </c>
      <c r="F17" s="5" t="str">
        <f t="shared" ref="F17:F28" si="5">IF(B17="","",VLOOKUP(B17,Wirtschaftsdünger2,7, FALSE))</f>
        <v/>
      </c>
      <c r="G17" s="5" t="str">
        <f>IF(B17="","",E17*C17)</f>
        <v/>
      </c>
      <c r="H17" s="13" t="str">
        <f>IF(B17="","",F17*C17)</f>
        <v/>
      </c>
    </row>
    <row r="18" spans="1:8" x14ac:dyDescent="0.25">
      <c r="A18" s="150"/>
      <c r="B18" s="266"/>
      <c r="C18" s="201"/>
      <c r="D18" s="98"/>
      <c r="E18" s="15" t="str">
        <f t="shared" si="4"/>
        <v/>
      </c>
      <c r="F18" s="5" t="str">
        <f t="shared" si="5"/>
        <v/>
      </c>
      <c r="G18" s="5" t="str">
        <f t="shared" ref="G18:G28" si="6">IF(B18="","",E18*C18)</f>
        <v/>
      </c>
      <c r="H18" s="13" t="str">
        <f t="shared" ref="H18:H28" si="7">IF(B18="","",F18*C18)</f>
        <v/>
      </c>
    </row>
    <row r="19" spans="1:8" x14ac:dyDescent="0.25">
      <c r="A19" s="150"/>
      <c r="B19" s="266"/>
      <c r="C19" s="201"/>
      <c r="D19" s="98"/>
      <c r="E19" s="15" t="str">
        <f t="shared" si="4"/>
        <v/>
      </c>
      <c r="F19" s="5" t="str">
        <f t="shared" si="5"/>
        <v/>
      </c>
      <c r="G19" s="5" t="str">
        <f t="shared" si="6"/>
        <v/>
      </c>
      <c r="H19" s="13" t="str">
        <f t="shared" si="7"/>
        <v/>
      </c>
    </row>
    <row r="20" spans="1:8" x14ac:dyDescent="0.25">
      <c r="A20" s="150"/>
      <c r="B20" s="266"/>
      <c r="C20" s="201"/>
      <c r="D20" s="98"/>
      <c r="E20" s="15" t="str">
        <f t="shared" si="4"/>
        <v/>
      </c>
      <c r="F20" s="5" t="str">
        <f t="shared" si="5"/>
        <v/>
      </c>
      <c r="G20" s="5" t="str">
        <f t="shared" si="6"/>
        <v/>
      </c>
      <c r="H20" s="13" t="str">
        <f t="shared" si="7"/>
        <v/>
      </c>
    </row>
    <row r="21" spans="1:8" x14ac:dyDescent="0.25">
      <c r="A21" s="150"/>
      <c r="B21" s="266"/>
      <c r="C21" s="201"/>
      <c r="D21" s="98"/>
      <c r="E21" s="15" t="str">
        <f t="shared" si="4"/>
        <v/>
      </c>
      <c r="F21" s="5" t="str">
        <f t="shared" si="5"/>
        <v/>
      </c>
      <c r="G21" s="5" t="str">
        <f t="shared" si="6"/>
        <v/>
      </c>
      <c r="H21" s="13" t="str">
        <f t="shared" si="7"/>
        <v/>
      </c>
    </row>
    <row r="22" spans="1:8" x14ac:dyDescent="0.25">
      <c r="A22" s="150"/>
      <c r="B22" s="266"/>
      <c r="C22" s="201"/>
      <c r="D22" s="98"/>
      <c r="E22" s="15" t="str">
        <f t="shared" si="4"/>
        <v/>
      </c>
      <c r="F22" s="5" t="str">
        <f t="shared" si="5"/>
        <v/>
      </c>
      <c r="G22" s="5" t="str">
        <f t="shared" si="6"/>
        <v/>
      </c>
      <c r="H22" s="13" t="str">
        <f t="shared" si="7"/>
        <v/>
      </c>
    </row>
    <row r="23" spans="1:8" x14ac:dyDescent="0.25">
      <c r="A23" s="150"/>
      <c r="B23" s="266"/>
      <c r="C23" s="201"/>
      <c r="D23" s="98"/>
      <c r="E23" s="15" t="str">
        <f t="shared" si="4"/>
        <v/>
      </c>
      <c r="F23" s="5" t="str">
        <f t="shared" si="5"/>
        <v/>
      </c>
      <c r="G23" s="5" t="str">
        <f t="shared" si="6"/>
        <v/>
      </c>
      <c r="H23" s="13" t="str">
        <f t="shared" si="7"/>
        <v/>
      </c>
    </row>
    <row r="24" spans="1:8" x14ac:dyDescent="0.25">
      <c r="A24" s="150"/>
      <c r="B24" s="266"/>
      <c r="C24" s="201"/>
      <c r="D24" s="98"/>
      <c r="E24" s="15" t="str">
        <f t="shared" si="4"/>
        <v/>
      </c>
      <c r="F24" s="5" t="str">
        <f t="shared" si="5"/>
        <v/>
      </c>
      <c r="G24" s="5" t="str">
        <f t="shared" si="6"/>
        <v/>
      </c>
      <c r="H24" s="13" t="str">
        <f t="shared" si="7"/>
        <v/>
      </c>
    </row>
    <row r="25" spans="1:8" x14ac:dyDescent="0.25">
      <c r="A25" s="150"/>
      <c r="B25" s="266"/>
      <c r="C25" s="201"/>
      <c r="D25" s="98"/>
      <c r="E25" s="15" t="str">
        <f t="shared" si="4"/>
        <v/>
      </c>
      <c r="F25" s="5" t="str">
        <f t="shared" si="5"/>
        <v/>
      </c>
      <c r="G25" s="5" t="str">
        <f t="shared" si="6"/>
        <v/>
      </c>
      <c r="H25" s="13" t="str">
        <f t="shared" si="7"/>
        <v/>
      </c>
    </row>
    <row r="26" spans="1:8" x14ac:dyDescent="0.25">
      <c r="A26" s="150"/>
      <c r="B26" s="266"/>
      <c r="C26" s="201"/>
      <c r="D26" s="98"/>
      <c r="E26" s="15" t="str">
        <f t="shared" si="4"/>
        <v/>
      </c>
      <c r="F26" s="5" t="str">
        <f t="shared" si="5"/>
        <v/>
      </c>
      <c r="G26" s="5" t="str">
        <f t="shared" si="6"/>
        <v/>
      </c>
      <c r="H26" s="13" t="str">
        <f t="shared" si="7"/>
        <v/>
      </c>
    </row>
    <row r="27" spans="1:8" x14ac:dyDescent="0.25">
      <c r="A27" s="150"/>
      <c r="B27" s="266"/>
      <c r="C27" s="201"/>
      <c r="D27" s="98"/>
      <c r="E27" s="15" t="str">
        <f t="shared" si="4"/>
        <v/>
      </c>
      <c r="F27" s="5" t="str">
        <f t="shared" si="5"/>
        <v/>
      </c>
      <c r="G27" s="5" t="str">
        <f t="shared" si="6"/>
        <v/>
      </c>
      <c r="H27" s="13" t="str">
        <f t="shared" si="7"/>
        <v/>
      </c>
    </row>
    <row r="28" spans="1:8" x14ac:dyDescent="0.25">
      <c r="A28" s="150"/>
      <c r="B28" s="266"/>
      <c r="C28" s="201"/>
      <c r="D28" s="98"/>
      <c r="E28" s="15" t="str">
        <f t="shared" si="4"/>
        <v/>
      </c>
      <c r="F28" s="5" t="str">
        <f t="shared" si="5"/>
        <v/>
      </c>
      <c r="G28" s="5" t="str">
        <f t="shared" si="6"/>
        <v/>
      </c>
      <c r="H28" s="13" t="str">
        <f t="shared" si="7"/>
        <v/>
      </c>
    </row>
    <row r="29" spans="1:8" ht="15.75" thickBot="1" x14ac:dyDescent="0.3">
      <c r="B29" s="8"/>
      <c r="C29" s="9"/>
      <c r="D29" s="9"/>
      <c r="E29" s="9"/>
      <c r="F29" s="9"/>
      <c r="G29" s="423">
        <f>SUM(G17:G28)</f>
        <v>0</v>
      </c>
      <c r="H29" s="50">
        <f>SUM(H17:H28)</f>
        <v>0</v>
      </c>
    </row>
    <row r="30" spans="1:8" ht="36.75" x14ac:dyDescent="0.25">
      <c r="A30" s="160" t="s">
        <v>626</v>
      </c>
      <c r="B30" s="391" t="s">
        <v>315</v>
      </c>
      <c r="C30" s="392" t="s">
        <v>819</v>
      </c>
      <c r="D30" s="167"/>
      <c r="E30" s="175" t="s">
        <v>821</v>
      </c>
      <c r="F30" s="175" t="s">
        <v>825</v>
      </c>
      <c r="G30" s="167" t="s">
        <v>1</v>
      </c>
      <c r="H30" s="172" t="s">
        <v>823</v>
      </c>
    </row>
    <row r="31" spans="1:8" x14ac:dyDescent="0.25">
      <c r="A31" s="150"/>
      <c r="B31" s="266"/>
      <c r="C31" s="201"/>
      <c r="D31" s="100"/>
      <c r="E31" s="15" t="str">
        <f t="shared" ref="E31:E42" si="8">IF(B31="","",VLOOKUP(B31,Wirtschaftsdünger2,6,FALSE))</f>
        <v/>
      </c>
      <c r="F31" s="5" t="str">
        <f t="shared" ref="F31:F42" si="9">IF(B31="","",VLOOKUP(B31,Wirtschaftsdünger,7, FALSE))</f>
        <v/>
      </c>
      <c r="G31" s="5" t="str">
        <f>IF(B31="","",E31*C31)</f>
        <v/>
      </c>
      <c r="H31" s="13" t="str">
        <f>IF(B31="","",F31*C31)</f>
        <v/>
      </c>
    </row>
    <row r="32" spans="1:8" x14ac:dyDescent="0.25">
      <c r="A32" s="150"/>
      <c r="B32" s="266"/>
      <c r="C32" s="201"/>
      <c r="D32" s="98"/>
      <c r="E32" s="15" t="str">
        <f t="shared" si="8"/>
        <v/>
      </c>
      <c r="F32" s="5" t="str">
        <f t="shared" si="9"/>
        <v/>
      </c>
      <c r="G32" s="5" t="str">
        <f t="shared" ref="G32:G42" si="10">IF(B32="","",E32*C32)</f>
        <v/>
      </c>
      <c r="H32" s="13" t="str">
        <f t="shared" ref="H32:H42" si="11">IF(B32="","",F32*C32)</f>
        <v/>
      </c>
    </row>
    <row r="33" spans="1:8" x14ac:dyDescent="0.25">
      <c r="A33" s="150"/>
      <c r="B33" s="266"/>
      <c r="C33" s="201"/>
      <c r="D33" s="101"/>
      <c r="E33" s="15" t="str">
        <f t="shared" si="8"/>
        <v/>
      </c>
      <c r="F33" s="5" t="str">
        <f t="shared" si="9"/>
        <v/>
      </c>
      <c r="G33" s="5" t="str">
        <f t="shared" si="10"/>
        <v/>
      </c>
      <c r="H33" s="13" t="str">
        <f t="shared" si="11"/>
        <v/>
      </c>
    </row>
    <row r="34" spans="1:8" x14ac:dyDescent="0.25">
      <c r="A34" s="150"/>
      <c r="B34" s="266"/>
      <c r="C34" s="201"/>
      <c r="D34" s="85"/>
      <c r="E34" s="15" t="str">
        <f t="shared" si="8"/>
        <v/>
      </c>
      <c r="F34" s="5" t="str">
        <f t="shared" si="9"/>
        <v/>
      </c>
      <c r="G34" s="5" t="str">
        <f t="shared" si="10"/>
        <v/>
      </c>
      <c r="H34" s="13" t="str">
        <f t="shared" si="11"/>
        <v/>
      </c>
    </row>
    <row r="35" spans="1:8" x14ac:dyDescent="0.25">
      <c r="A35" s="150"/>
      <c r="B35" s="266"/>
      <c r="C35" s="201"/>
      <c r="D35" s="85"/>
      <c r="E35" s="15" t="str">
        <f t="shared" si="8"/>
        <v/>
      </c>
      <c r="F35" s="5" t="str">
        <f t="shared" si="9"/>
        <v/>
      </c>
      <c r="G35" s="5" t="str">
        <f t="shared" si="10"/>
        <v/>
      </c>
      <c r="H35" s="13" t="str">
        <f t="shared" si="11"/>
        <v/>
      </c>
    </row>
    <row r="36" spans="1:8" x14ac:dyDescent="0.25">
      <c r="A36" s="150"/>
      <c r="B36" s="266"/>
      <c r="C36" s="201"/>
      <c r="D36" s="85"/>
      <c r="E36" s="15" t="str">
        <f t="shared" si="8"/>
        <v/>
      </c>
      <c r="F36" s="5" t="str">
        <f t="shared" si="9"/>
        <v/>
      </c>
      <c r="G36" s="5" t="str">
        <f t="shared" si="10"/>
        <v/>
      </c>
      <c r="H36" s="13" t="str">
        <f t="shared" si="11"/>
        <v/>
      </c>
    </row>
    <row r="37" spans="1:8" x14ac:dyDescent="0.25">
      <c r="A37" s="150"/>
      <c r="B37" s="266"/>
      <c r="C37" s="201"/>
      <c r="D37" s="85"/>
      <c r="E37" s="15" t="str">
        <f t="shared" si="8"/>
        <v/>
      </c>
      <c r="F37" s="5" t="str">
        <f t="shared" si="9"/>
        <v/>
      </c>
      <c r="G37" s="5" t="str">
        <f t="shared" si="10"/>
        <v/>
      </c>
      <c r="H37" s="13" t="str">
        <f t="shared" si="11"/>
        <v/>
      </c>
    </row>
    <row r="38" spans="1:8" x14ac:dyDescent="0.25">
      <c r="A38" s="150"/>
      <c r="B38" s="266"/>
      <c r="C38" s="201"/>
      <c r="D38" s="85"/>
      <c r="E38" s="15" t="str">
        <f t="shared" si="8"/>
        <v/>
      </c>
      <c r="F38" s="5" t="str">
        <f t="shared" si="9"/>
        <v/>
      </c>
      <c r="G38" s="5" t="str">
        <f t="shared" si="10"/>
        <v/>
      </c>
      <c r="H38" s="13" t="str">
        <f t="shared" si="11"/>
        <v/>
      </c>
    </row>
    <row r="39" spans="1:8" x14ac:dyDescent="0.25">
      <c r="A39" s="150"/>
      <c r="B39" s="266"/>
      <c r="C39" s="201"/>
      <c r="D39" s="85"/>
      <c r="E39" s="15" t="str">
        <f t="shared" si="8"/>
        <v/>
      </c>
      <c r="F39" s="5" t="str">
        <f t="shared" si="9"/>
        <v/>
      </c>
      <c r="G39" s="5" t="str">
        <f t="shared" si="10"/>
        <v/>
      </c>
      <c r="H39" s="13" t="str">
        <f t="shared" si="11"/>
        <v/>
      </c>
    </row>
    <row r="40" spans="1:8" x14ac:dyDescent="0.25">
      <c r="A40" s="150"/>
      <c r="B40" s="266"/>
      <c r="C40" s="201"/>
      <c r="D40" s="85"/>
      <c r="E40" s="15" t="str">
        <f t="shared" si="8"/>
        <v/>
      </c>
      <c r="F40" s="5" t="str">
        <f t="shared" si="9"/>
        <v/>
      </c>
      <c r="G40" s="5" t="str">
        <f t="shared" si="10"/>
        <v/>
      </c>
      <c r="H40" s="13" t="str">
        <f t="shared" si="11"/>
        <v/>
      </c>
    </row>
    <row r="41" spans="1:8" x14ac:dyDescent="0.25">
      <c r="A41" s="150"/>
      <c r="B41" s="266"/>
      <c r="C41" s="201"/>
      <c r="D41" s="85"/>
      <c r="E41" s="15" t="str">
        <f t="shared" si="8"/>
        <v/>
      </c>
      <c r="F41" s="5" t="str">
        <f t="shared" si="9"/>
        <v/>
      </c>
      <c r="G41" s="5" t="str">
        <f t="shared" si="10"/>
        <v/>
      </c>
      <c r="H41" s="13" t="str">
        <f t="shared" si="11"/>
        <v/>
      </c>
    </row>
    <row r="42" spans="1:8" x14ac:dyDescent="0.25">
      <c r="A42" s="150"/>
      <c r="B42" s="266"/>
      <c r="C42" s="201"/>
      <c r="D42" s="85"/>
      <c r="E42" s="15" t="str">
        <f t="shared" si="8"/>
        <v/>
      </c>
      <c r="F42" s="5" t="str">
        <f t="shared" si="9"/>
        <v/>
      </c>
      <c r="G42" s="5" t="str">
        <f t="shared" si="10"/>
        <v/>
      </c>
      <c r="H42" s="13" t="str">
        <f t="shared" si="11"/>
        <v/>
      </c>
    </row>
    <row r="43" spans="1:8" ht="15.75" thickBot="1" x14ac:dyDescent="0.3">
      <c r="B43" s="8"/>
      <c r="C43" s="9"/>
      <c r="D43" s="9"/>
      <c r="E43" s="9"/>
      <c r="F43" s="9"/>
      <c r="G43" s="423">
        <f>SUM(G31:G42)</f>
        <v>0</v>
      </c>
      <c r="H43" s="50">
        <f>SUM(H31:H42)</f>
        <v>0</v>
      </c>
    </row>
    <row r="44" spans="1:8" ht="26.25" x14ac:dyDescent="0.25">
      <c r="A44" s="160" t="s">
        <v>626</v>
      </c>
      <c r="B44" s="171" t="s">
        <v>298</v>
      </c>
      <c r="C44" s="167" t="s">
        <v>3</v>
      </c>
      <c r="D44" s="176"/>
      <c r="E44" s="166" t="s">
        <v>252</v>
      </c>
      <c r="F44" s="166" t="s">
        <v>822</v>
      </c>
      <c r="G44" s="167" t="s">
        <v>1</v>
      </c>
      <c r="H44" s="172" t="s">
        <v>823</v>
      </c>
    </row>
    <row r="45" spans="1:8" x14ac:dyDescent="0.25">
      <c r="A45" s="150"/>
      <c r="B45" s="252"/>
      <c r="C45" s="201"/>
      <c r="D45" s="100"/>
      <c r="E45" s="201"/>
      <c r="F45" s="201"/>
      <c r="G45" s="5" t="str">
        <f>IF(B45="","",E45*C45)</f>
        <v/>
      </c>
      <c r="H45" s="13" t="str">
        <f>IF(B45="","",F45*C45)</f>
        <v/>
      </c>
    </row>
    <row r="46" spans="1:8" x14ac:dyDescent="0.25">
      <c r="A46" s="150"/>
      <c r="B46" s="252"/>
      <c r="C46" s="201"/>
      <c r="D46" s="98"/>
      <c r="E46" s="201"/>
      <c r="F46" s="201"/>
      <c r="G46" s="5" t="str">
        <f t="shared" ref="G46:G49" si="12">IF(B46="","",E46*C46)</f>
        <v/>
      </c>
      <c r="H46" s="13" t="str">
        <f t="shared" ref="H46:H49" si="13">IF(B46="","",F46*C46)</f>
        <v/>
      </c>
    </row>
    <row r="47" spans="1:8" x14ac:dyDescent="0.25">
      <c r="A47" s="150"/>
      <c r="B47" s="252"/>
      <c r="C47" s="201"/>
      <c r="D47" s="101"/>
      <c r="E47" s="201"/>
      <c r="F47" s="201"/>
      <c r="G47" s="5" t="str">
        <f t="shared" si="12"/>
        <v/>
      </c>
      <c r="H47" s="13" t="str">
        <f t="shared" si="13"/>
        <v/>
      </c>
    </row>
    <row r="48" spans="1:8" x14ac:dyDescent="0.25">
      <c r="A48" s="150"/>
      <c r="B48" s="252"/>
      <c r="C48" s="201"/>
      <c r="D48" s="101"/>
      <c r="E48" s="201"/>
      <c r="F48" s="201"/>
      <c r="G48" s="5" t="str">
        <f t="shared" si="12"/>
        <v/>
      </c>
      <c r="H48" s="13" t="str">
        <f t="shared" si="13"/>
        <v/>
      </c>
    </row>
    <row r="49" spans="1:9" x14ac:dyDescent="0.25">
      <c r="A49" s="150"/>
      <c r="B49" s="252"/>
      <c r="C49" s="201"/>
      <c r="D49" s="101"/>
      <c r="E49" s="201"/>
      <c r="F49" s="201"/>
      <c r="G49" s="5" t="str">
        <f t="shared" si="12"/>
        <v/>
      </c>
      <c r="H49" s="13" t="str">
        <f t="shared" si="13"/>
        <v/>
      </c>
    </row>
    <row r="50" spans="1:9" ht="15.75" thickBot="1" x14ac:dyDescent="0.3">
      <c r="B50" s="8"/>
      <c r="C50" s="9"/>
      <c r="D50" s="9"/>
      <c r="E50" s="9"/>
      <c r="F50" s="9"/>
      <c r="G50" s="423">
        <f>SUM(G45:G49)</f>
        <v>0</v>
      </c>
      <c r="H50" s="50">
        <f>SUM(H45:H49)</f>
        <v>0</v>
      </c>
    </row>
    <row r="51" spans="1:9" ht="26.25" customHeight="1" x14ac:dyDescent="0.25">
      <c r="A51" s="160" t="s">
        <v>626</v>
      </c>
      <c r="B51" s="105" t="s">
        <v>299</v>
      </c>
      <c r="C51" s="167" t="s">
        <v>3</v>
      </c>
      <c r="D51" s="176"/>
      <c r="E51" s="166" t="s">
        <v>252</v>
      </c>
      <c r="F51" s="166" t="s">
        <v>253</v>
      </c>
      <c r="G51" s="167" t="s">
        <v>1</v>
      </c>
      <c r="H51" s="172" t="s">
        <v>823</v>
      </c>
      <c r="I51" s="1"/>
    </row>
    <row r="52" spans="1:9" x14ac:dyDescent="0.25">
      <c r="A52" s="150"/>
      <c r="B52" s="252"/>
      <c r="C52" s="201"/>
      <c r="D52" s="100"/>
      <c r="E52" s="201"/>
      <c r="F52" s="201"/>
      <c r="G52" s="5" t="str">
        <f t="shared" ref="G52:G56" si="14">IF(B52="","",E52*C52)</f>
        <v/>
      </c>
      <c r="H52" s="13" t="str">
        <f t="shared" ref="H52:H56" si="15">IF(B52="","",F52*C52)</f>
        <v/>
      </c>
      <c r="I52" s="1"/>
    </row>
    <row r="53" spans="1:9" x14ac:dyDescent="0.25">
      <c r="A53" s="150"/>
      <c r="B53" s="252"/>
      <c r="C53" s="201"/>
      <c r="D53" s="98"/>
      <c r="E53" s="201"/>
      <c r="F53" s="201"/>
      <c r="G53" s="5" t="str">
        <f t="shared" si="14"/>
        <v/>
      </c>
      <c r="H53" s="13" t="str">
        <f t="shared" si="15"/>
        <v/>
      </c>
      <c r="I53" s="1"/>
    </row>
    <row r="54" spans="1:9" x14ac:dyDescent="0.25">
      <c r="A54" s="150"/>
      <c r="B54" s="252"/>
      <c r="C54" s="201"/>
      <c r="D54" s="98"/>
      <c r="E54" s="201"/>
      <c r="F54" s="201"/>
      <c r="G54" s="5" t="str">
        <f t="shared" si="14"/>
        <v/>
      </c>
      <c r="H54" s="13" t="str">
        <f t="shared" si="15"/>
        <v/>
      </c>
      <c r="I54" s="1"/>
    </row>
    <row r="55" spans="1:9" x14ac:dyDescent="0.25">
      <c r="A55" s="150"/>
      <c r="B55" s="252"/>
      <c r="C55" s="201"/>
      <c r="D55" s="98"/>
      <c r="E55" s="201"/>
      <c r="F55" s="201"/>
      <c r="G55" s="5" t="str">
        <f t="shared" si="14"/>
        <v/>
      </c>
      <c r="H55" s="13" t="str">
        <f t="shared" si="15"/>
        <v/>
      </c>
      <c r="I55" s="1"/>
    </row>
    <row r="56" spans="1:9" x14ac:dyDescent="0.25">
      <c r="A56" s="150"/>
      <c r="B56" s="252"/>
      <c r="C56" s="201"/>
      <c r="D56" s="98"/>
      <c r="E56" s="201"/>
      <c r="F56" s="201"/>
      <c r="G56" s="5" t="str">
        <f t="shared" si="14"/>
        <v/>
      </c>
      <c r="H56" s="13" t="str">
        <f t="shared" si="15"/>
        <v/>
      </c>
      <c r="I56" s="1"/>
    </row>
    <row r="57" spans="1:9" ht="15.75" thickBot="1" x14ac:dyDescent="0.3">
      <c r="B57" s="8"/>
      <c r="C57" s="9"/>
      <c r="D57" s="9"/>
      <c r="E57" s="9"/>
      <c r="F57" s="9"/>
      <c r="G57" s="423">
        <f>SUM(G52:G56)</f>
        <v>0</v>
      </c>
      <c r="H57" s="50">
        <f>SUM(H52:H56)</f>
        <v>0</v>
      </c>
    </row>
    <row r="58" spans="1:9" ht="26.25" x14ac:dyDescent="0.25">
      <c r="A58" s="400" t="s">
        <v>626</v>
      </c>
      <c r="B58" s="105" t="s">
        <v>300</v>
      </c>
      <c r="C58" s="167" t="s">
        <v>3</v>
      </c>
      <c r="D58" s="176"/>
      <c r="E58" s="166" t="s">
        <v>252</v>
      </c>
      <c r="F58" s="166" t="s">
        <v>822</v>
      </c>
      <c r="G58" s="167" t="s">
        <v>1</v>
      </c>
      <c r="H58" s="172" t="s">
        <v>823</v>
      </c>
    </row>
    <row r="59" spans="1:9" x14ac:dyDescent="0.25">
      <c r="A59" s="150"/>
      <c r="B59" s="252"/>
      <c r="C59" s="201"/>
      <c r="D59" s="100"/>
      <c r="E59" s="201"/>
      <c r="F59" s="201"/>
      <c r="G59" s="5" t="str">
        <f t="shared" ref="G59:G63" si="16">IF(B59="","",E59*C59)</f>
        <v/>
      </c>
      <c r="H59" s="13" t="str">
        <f t="shared" ref="H59:H63" si="17">IF(B59="","",F59*C59)</f>
        <v/>
      </c>
    </row>
    <row r="60" spans="1:9" x14ac:dyDescent="0.25">
      <c r="A60" s="150"/>
      <c r="B60" s="252"/>
      <c r="C60" s="201"/>
      <c r="D60" s="98"/>
      <c r="E60" s="201"/>
      <c r="F60" s="201"/>
      <c r="G60" s="5" t="str">
        <f t="shared" si="16"/>
        <v/>
      </c>
      <c r="H60" s="13" t="str">
        <f t="shared" si="17"/>
        <v/>
      </c>
    </row>
    <row r="61" spans="1:9" x14ac:dyDescent="0.25">
      <c r="A61" s="150"/>
      <c r="B61" s="252"/>
      <c r="C61" s="201"/>
      <c r="D61" s="98"/>
      <c r="E61" s="201"/>
      <c r="F61" s="201"/>
      <c r="G61" s="5" t="str">
        <f t="shared" si="16"/>
        <v/>
      </c>
      <c r="H61" s="13" t="str">
        <f t="shared" si="17"/>
        <v/>
      </c>
    </row>
    <row r="62" spans="1:9" x14ac:dyDescent="0.25">
      <c r="A62" s="150"/>
      <c r="B62" s="252"/>
      <c r="C62" s="201"/>
      <c r="D62" s="98"/>
      <c r="E62" s="201"/>
      <c r="F62" s="201"/>
      <c r="G62" s="5" t="str">
        <f t="shared" si="16"/>
        <v/>
      </c>
      <c r="H62" s="13" t="str">
        <f t="shared" si="17"/>
        <v/>
      </c>
    </row>
    <row r="63" spans="1:9" x14ac:dyDescent="0.25">
      <c r="A63" s="150"/>
      <c r="B63" s="252"/>
      <c r="C63" s="201"/>
      <c r="D63" s="98"/>
      <c r="E63" s="201"/>
      <c r="F63" s="201"/>
      <c r="G63" s="5" t="str">
        <f t="shared" si="16"/>
        <v/>
      </c>
      <c r="H63" s="13" t="str">
        <f t="shared" si="17"/>
        <v/>
      </c>
    </row>
    <row r="64" spans="1:9" s="4" customFormat="1" ht="15.75" thickBot="1" x14ac:dyDescent="0.3">
      <c r="A64" s="159"/>
      <c r="B64" s="8"/>
      <c r="C64" s="9"/>
      <c r="D64" s="9"/>
      <c r="E64" s="9"/>
      <c r="F64" s="9"/>
      <c r="G64" s="423">
        <f>SUM(G59:G63)</f>
        <v>0</v>
      </c>
      <c r="H64" s="50">
        <f>SUM(H59:H63)</f>
        <v>0</v>
      </c>
    </row>
    <row r="65" spans="1:8" s="4" customFormat="1" ht="65.25" customHeight="1" x14ac:dyDescent="0.25">
      <c r="A65" s="160" t="s">
        <v>626</v>
      </c>
      <c r="B65" s="105" t="s">
        <v>4</v>
      </c>
      <c r="C65" s="167" t="s">
        <v>255</v>
      </c>
      <c r="D65" s="167" t="s">
        <v>5</v>
      </c>
      <c r="E65" s="175" t="s">
        <v>641</v>
      </c>
      <c r="F65" s="175" t="s">
        <v>826</v>
      </c>
      <c r="G65" s="167" t="s">
        <v>1</v>
      </c>
      <c r="H65" s="170" t="s">
        <v>823</v>
      </c>
    </row>
    <row r="66" spans="1:8" x14ac:dyDescent="0.25">
      <c r="A66" s="150"/>
      <c r="B66" s="266"/>
      <c r="C66" s="241"/>
      <c r="D66" s="164" t="str">
        <f>IF(B66="","",VLOOKUP(B66,Futtermittel!$A$1:$C$209,2, FALSE))</f>
        <v/>
      </c>
      <c r="E66" s="5" t="str">
        <f>IF(B66="","",VLOOKUP(B66,Futtermittel!$A$1:$C$209,3,FALSE))</f>
        <v/>
      </c>
      <c r="F66" s="5" t="str">
        <f>IF(B66="","",VLOOKUP(B66,Futtermittel!$A$1:$D$209,4,FALSE))</f>
        <v/>
      </c>
      <c r="G66" s="422" t="str">
        <f>IF(B66="","",IF(D66="FM",C66*E66,(C66/100*D66)*E66))</f>
        <v/>
      </c>
      <c r="H66" s="421" t="str">
        <f>IF(B66="","",IF(D66="FM",C66*F66,(C66/100*D66)*F66))</f>
        <v/>
      </c>
    </row>
    <row r="67" spans="1:8" x14ac:dyDescent="0.25">
      <c r="A67" s="150"/>
      <c r="B67" s="266"/>
      <c r="C67" s="241"/>
      <c r="D67" s="164" t="str">
        <f>IF(B67="","",VLOOKUP(B67,Futtermittel!$A$1:$C$209,2, FALSE))</f>
        <v/>
      </c>
      <c r="E67" s="5" t="str">
        <f>IF(B67="","",VLOOKUP(B67,Futtermittel!$A$1:$C$209,3,FALSE))</f>
        <v/>
      </c>
      <c r="F67" s="5" t="str">
        <f>IF(B67="","",VLOOKUP(B67,Futtermittel!$A$1:$D$209,4,FALSE))</f>
        <v/>
      </c>
      <c r="G67" s="422" t="str">
        <f t="shared" ref="G67:G80" si="18">IF(B67="","",IF(D67="FM",C67*E67,(C67/100*D67)*E67))</f>
        <v/>
      </c>
      <c r="H67" s="421" t="str">
        <f t="shared" ref="H67:H80" si="19">IF(B67="","",IF(D67="FM",C67*F67,(C67/100*D67)*F67))</f>
        <v/>
      </c>
    </row>
    <row r="68" spans="1:8" x14ac:dyDescent="0.25">
      <c r="A68" s="150"/>
      <c r="B68" s="266"/>
      <c r="C68" s="241"/>
      <c r="D68" s="164" t="str">
        <f>IF(B68="","",VLOOKUP(B68,Futtermittel!$A$1:$C$209,2, FALSE))</f>
        <v/>
      </c>
      <c r="E68" s="5" t="str">
        <f>IF(B68="","",VLOOKUP(B68,Futtermittel!$A$1:$C$209,3,FALSE))</f>
        <v/>
      </c>
      <c r="F68" s="5" t="str">
        <f>IF(B68="","",VLOOKUP(B68,Futtermittel!$A$1:$D$209,4,FALSE))</f>
        <v/>
      </c>
      <c r="G68" s="422" t="str">
        <f t="shared" si="18"/>
        <v/>
      </c>
      <c r="H68" s="421" t="str">
        <f t="shared" si="19"/>
        <v/>
      </c>
    </row>
    <row r="69" spans="1:8" x14ac:dyDescent="0.25">
      <c r="A69" s="150"/>
      <c r="B69" s="266"/>
      <c r="C69" s="241"/>
      <c r="D69" s="164" t="str">
        <f>IF(B69="","",VLOOKUP(B69,Futtermittel!$A$1:$C$209,2, FALSE))</f>
        <v/>
      </c>
      <c r="E69" s="5" t="str">
        <f>IF(B69="","",VLOOKUP(B69,Futtermittel!$A$1:$C$209,3,FALSE))</f>
        <v/>
      </c>
      <c r="F69" s="5" t="str">
        <f>IF(B69="","",VLOOKUP(B69,Futtermittel!$A$1:$D$209,4,FALSE))</f>
        <v/>
      </c>
      <c r="G69" s="422" t="str">
        <f t="shared" si="18"/>
        <v/>
      </c>
      <c r="H69" s="421" t="str">
        <f t="shared" si="19"/>
        <v/>
      </c>
    </row>
    <row r="70" spans="1:8" x14ac:dyDescent="0.25">
      <c r="A70" s="150"/>
      <c r="B70" s="266"/>
      <c r="C70" s="241"/>
      <c r="D70" s="164" t="str">
        <f>IF(B70="","",VLOOKUP(B70,Futtermittel!$A$1:$C$209,2, FALSE))</f>
        <v/>
      </c>
      <c r="E70" s="5" t="str">
        <f>IF(B70="","",VLOOKUP(B70,Futtermittel!$A$1:$C$209,3,FALSE))</f>
        <v/>
      </c>
      <c r="F70" s="5" t="str">
        <f>IF(B70="","",VLOOKUP(B70,Futtermittel!$A$1:$D$209,4,FALSE))</f>
        <v/>
      </c>
      <c r="G70" s="422" t="str">
        <f t="shared" si="18"/>
        <v/>
      </c>
      <c r="H70" s="421" t="str">
        <f t="shared" si="19"/>
        <v/>
      </c>
    </row>
    <row r="71" spans="1:8" x14ac:dyDescent="0.25">
      <c r="A71" s="150"/>
      <c r="B71" s="266"/>
      <c r="C71" s="241"/>
      <c r="D71" s="164" t="str">
        <f>IF(B71="","",VLOOKUP(B71,Futtermittel!$A$1:$C$209,2, FALSE))</f>
        <v/>
      </c>
      <c r="E71" s="5" t="str">
        <f>IF(B71="","",VLOOKUP(B71,Futtermittel!$A$1:$C$209,3,FALSE))</f>
        <v/>
      </c>
      <c r="F71" s="5" t="str">
        <f>IF(B71="","",VLOOKUP(B71,Futtermittel!$A$1:$D$209,4,FALSE))</f>
        <v/>
      </c>
      <c r="G71" s="422" t="str">
        <f t="shared" si="18"/>
        <v/>
      </c>
      <c r="H71" s="421" t="str">
        <f t="shared" si="19"/>
        <v/>
      </c>
    </row>
    <row r="72" spans="1:8" x14ac:dyDescent="0.25">
      <c r="A72" s="150"/>
      <c r="B72" s="266"/>
      <c r="C72" s="241"/>
      <c r="D72" s="164" t="str">
        <f>IF(B72="","",VLOOKUP(B72,Futtermittel!$A$1:$C$209,2, FALSE))</f>
        <v/>
      </c>
      <c r="E72" s="5" t="str">
        <f>IF(B72="","",VLOOKUP(B72,Futtermittel!$A$1:$C$209,3,FALSE))</f>
        <v/>
      </c>
      <c r="F72" s="5" t="str">
        <f>IF(B72="","",VLOOKUP(B72,Futtermittel!$A$1:$D$209,4,FALSE))</f>
        <v/>
      </c>
      <c r="G72" s="422" t="str">
        <f t="shared" si="18"/>
        <v/>
      </c>
      <c r="H72" s="421" t="str">
        <f t="shared" si="19"/>
        <v/>
      </c>
    </row>
    <row r="73" spans="1:8" x14ac:dyDescent="0.25">
      <c r="A73" s="150"/>
      <c r="B73" s="266"/>
      <c r="C73" s="241"/>
      <c r="D73" s="164" t="str">
        <f>IF(B73="","",VLOOKUP(B73,Futtermittel!$A$1:$C$209,2, FALSE))</f>
        <v/>
      </c>
      <c r="E73" s="5" t="str">
        <f>IF(B73="","",VLOOKUP(B73,Futtermittel!$A$1:$C$209,3,FALSE))</f>
        <v/>
      </c>
      <c r="F73" s="5" t="str">
        <f>IF(B73="","",VLOOKUP(B73,Futtermittel!$A$1:$D$209,4,FALSE))</f>
        <v/>
      </c>
      <c r="G73" s="422" t="str">
        <f t="shared" si="18"/>
        <v/>
      </c>
      <c r="H73" s="421" t="str">
        <f t="shared" si="19"/>
        <v/>
      </c>
    </row>
    <row r="74" spans="1:8" x14ac:dyDescent="0.25">
      <c r="A74" s="150"/>
      <c r="B74" s="266"/>
      <c r="C74" s="241"/>
      <c r="D74" s="164" t="str">
        <f>IF(B74="","",VLOOKUP(B74,Futtermittel!$A$1:$C$209,2, FALSE))</f>
        <v/>
      </c>
      <c r="E74" s="5" t="str">
        <f>IF(B74="","",VLOOKUP(B74,Futtermittel!$A$1:$C$209,3,FALSE))</f>
        <v/>
      </c>
      <c r="F74" s="5" t="str">
        <f>IF(B74="","",VLOOKUP(B74,Futtermittel!$A$1:$D$209,4,FALSE))</f>
        <v/>
      </c>
      <c r="G74" s="422" t="str">
        <f t="shared" si="18"/>
        <v/>
      </c>
      <c r="H74" s="421" t="str">
        <f t="shared" si="19"/>
        <v/>
      </c>
    </row>
    <row r="75" spans="1:8" x14ac:dyDescent="0.25">
      <c r="A75" s="150"/>
      <c r="B75" s="266"/>
      <c r="C75" s="241"/>
      <c r="D75" s="164" t="str">
        <f>IF(B75="","",VLOOKUP(B75,Futtermittel!$A$1:$C$209,2, FALSE))</f>
        <v/>
      </c>
      <c r="E75" s="5" t="str">
        <f>IF(B75="","",VLOOKUP(B75,Futtermittel!$A$1:$C$209,3,FALSE))</f>
        <v/>
      </c>
      <c r="F75" s="5" t="str">
        <f>IF(B75="","",VLOOKUP(B75,Futtermittel!$A$1:$D$209,4,FALSE))</f>
        <v/>
      </c>
      <c r="G75" s="422" t="str">
        <f t="shared" si="18"/>
        <v/>
      </c>
      <c r="H75" s="421" t="str">
        <f t="shared" si="19"/>
        <v/>
      </c>
    </row>
    <row r="76" spans="1:8" x14ac:dyDescent="0.25">
      <c r="A76" s="150"/>
      <c r="B76" s="266"/>
      <c r="C76" s="241"/>
      <c r="D76" s="164" t="str">
        <f>IF(B76="","",VLOOKUP(B76,Futtermittel!$A$1:$C$209,2, FALSE))</f>
        <v/>
      </c>
      <c r="E76" s="5" t="str">
        <f>IF(B76="","",VLOOKUP(B76,Futtermittel!$A$1:$C$209,3,FALSE))</f>
        <v/>
      </c>
      <c r="F76" s="5" t="str">
        <f>IF(B76="","",VLOOKUP(B76,Futtermittel!$A$1:$D$209,4,FALSE))</f>
        <v/>
      </c>
      <c r="G76" s="422" t="str">
        <f t="shared" si="18"/>
        <v/>
      </c>
      <c r="H76" s="421" t="str">
        <f t="shared" si="19"/>
        <v/>
      </c>
    </row>
    <row r="77" spans="1:8" x14ac:dyDescent="0.25">
      <c r="A77" s="150"/>
      <c r="B77" s="266"/>
      <c r="C77" s="241"/>
      <c r="D77" s="164" t="str">
        <f>IF(B77="","",VLOOKUP(B77,Futtermittel!$A$1:$C$209,2, FALSE))</f>
        <v/>
      </c>
      <c r="E77" s="5" t="str">
        <f>IF(B77="","",VLOOKUP(B77,Futtermittel!$A$1:$C$209,3,FALSE))</f>
        <v/>
      </c>
      <c r="F77" s="5" t="str">
        <f>IF(B77="","",VLOOKUP(B77,Futtermittel!$A$1:$D$209,4,FALSE))</f>
        <v/>
      </c>
      <c r="G77" s="422" t="str">
        <f t="shared" si="18"/>
        <v/>
      </c>
      <c r="H77" s="421" t="str">
        <f t="shared" si="19"/>
        <v/>
      </c>
    </row>
    <row r="78" spans="1:8" x14ac:dyDescent="0.25">
      <c r="A78" s="150"/>
      <c r="B78" s="266"/>
      <c r="C78" s="241"/>
      <c r="D78" s="164" t="str">
        <f>IF(B78="","",VLOOKUP(B78,Futtermittel!$A$1:$C$209,2, FALSE))</f>
        <v/>
      </c>
      <c r="E78" s="5" t="str">
        <f>IF(B78="","",VLOOKUP(B78,Futtermittel!$A$1:$C$209,3,FALSE))</f>
        <v/>
      </c>
      <c r="F78" s="5" t="str">
        <f>IF(B78="","",VLOOKUP(B78,Futtermittel!$A$1:$D$209,4,FALSE))</f>
        <v/>
      </c>
      <c r="G78" s="422" t="str">
        <f t="shared" si="18"/>
        <v/>
      </c>
      <c r="H78" s="421" t="str">
        <f t="shared" si="19"/>
        <v/>
      </c>
    </row>
    <row r="79" spans="1:8" x14ac:dyDescent="0.25">
      <c r="A79" s="150"/>
      <c r="B79" s="266"/>
      <c r="C79" s="241"/>
      <c r="D79" s="164" t="str">
        <f>IF(B79="","",VLOOKUP(B79,Futtermittel!$A$1:$C$209,2, FALSE))</f>
        <v/>
      </c>
      <c r="E79" s="5" t="str">
        <f>IF(B79="","",VLOOKUP(B79,Futtermittel!$A$1:$C$209,3,FALSE))</f>
        <v/>
      </c>
      <c r="F79" s="5" t="str">
        <f>IF(B79="","",VLOOKUP(B79,Futtermittel!$A$1:$D$209,4,FALSE))</f>
        <v/>
      </c>
      <c r="G79" s="422" t="str">
        <f t="shared" si="18"/>
        <v/>
      </c>
      <c r="H79" s="421" t="str">
        <f t="shared" si="19"/>
        <v/>
      </c>
    </row>
    <row r="80" spans="1:8" x14ac:dyDescent="0.25">
      <c r="A80" s="150"/>
      <c r="B80" s="266"/>
      <c r="C80" s="241"/>
      <c r="D80" s="164" t="str">
        <f>IF(B80="","",VLOOKUP(B80,Futtermittel!$A$1:$C$209,2, FALSE))</f>
        <v/>
      </c>
      <c r="E80" s="5" t="str">
        <f>IF(B80="","",VLOOKUP(B80,Futtermittel!$A$1:$C$209,3,FALSE))</f>
        <v/>
      </c>
      <c r="F80" s="5" t="str">
        <f>IF(B80="","",VLOOKUP(B80,Futtermittel!$A$1:$D$209,4,FALSE))</f>
        <v/>
      </c>
      <c r="G80" s="422" t="str">
        <f t="shared" si="18"/>
        <v/>
      </c>
      <c r="H80" s="421" t="str">
        <f t="shared" si="19"/>
        <v/>
      </c>
    </row>
    <row r="81" spans="1:8" ht="15.75" thickBot="1" x14ac:dyDescent="0.3">
      <c r="B81" s="8"/>
      <c r="C81" s="9"/>
      <c r="D81" s="9"/>
      <c r="E81" s="9"/>
      <c r="F81" s="9"/>
      <c r="G81" s="48">
        <f>SUM(G66:G80)</f>
        <v>0</v>
      </c>
      <c r="H81" s="49">
        <f>SUM(H66:H80)</f>
        <v>0</v>
      </c>
    </row>
    <row r="82" spans="1:8" ht="37.5" x14ac:dyDescent="0.25">
      <c r="A82" s="160" t="s">
        <v>626</v>
      </c>
      <c r="B82" s="178" t="s">
        <v>853</v>
      </c>
      <c r="C82" s="167" t="s">
        <v>3</v>
      </c>
      <c r="D82" s="161"/>
      <c r="E82" s="166" t="s">
        <v>252</v>
      </c>
      <c r="F82" s="166" t="s">
        <v>822</v>
      </c>
      <c r="G82" s="167" t="s">
        <v>1</v>
      </c>
      <c r="H82" s="168" t="s">
        <v>823</v>
      </c>
    </row>
    <row r="83" spans="1:8" x14ac:dyDescent="0.25">
      <c r="A83" s="150"/>
      <c r="B83" s="266"/>
      <c r="C83" s="241"/>
      <c r="D83" s="104"/>
      <c r="E83" s="5" t="str">
        <f t="shared" ref="E83:E94" si="20">IF(B83="","",VLOOKUP(B83,pflProdukteSaatgut,2,FALSE))</f>
        <v/>
      </c>
      <c r="F83" s="5" t="str">
        <f t="shared" ref="F83:F94" si="21">IF(B83="","",VLOOKUP(B83,pflProdukteSaatgut,3, FALSE))</f>
        <v/>
      </c>
      <c r="G83" s="5" t="str">
        <f>IF(B83="","",E83*C83)</f>
        <v/>
      </c>
      <c r="H83" s="10" t="str">
        <f>IF(B83="","",C83*F83)</f>
        <v/>
      </c>
    </row>
    <row r="84" spans="1:8" x14ac:dyDescent="0.25">
      <c r="A84" s="150"/>
      <c r="B84" s="266"/>
      <c r="C84" s="241"/>
      <c r="D84" s="98"/>
      <c r="E84" s="5" t="str">
        <f t="shared" si="20"/>
        <v/>
      </c>
      <c r="F84" s="5" t="str">
        <f t="shared" si="21"/>
        <v/>
      </c>
      <c r="G84" s="5" t="str">
        <f t="shared" ref="G84:G94" si="22">IF(B84="","",E84*C84)</f>
        <v/>
      </c>
      <c r="H84" s="10" t="str">
        <f t="shared" ref="H84:H94" si="23">IF(B84="","",C84*F84)</f>
        <v/>
      </c>
    </row>
    <row r="85" spans="1:8" x14ac:dyDescent="0.25">
      <c r="A85" s="150"/>
      <c r="B85" s="266"/>
      <c r="C85" s="241"/>
      <c r="D85" s="98"/>
      <c r="E85" s="5" t="str">
        <f t="shared" si="20"/>
        <v/>
      </c>
      <c r="F85" s="5" t="str">
        <f t="shared" si="21"/>
        <v/>
      </c>
      <c r="G85" s="5" t="str">
        <f t="shared" si="22"/>
        <v/>
      </c>
      <c r="H85" s="10" t="str">
        <f t="shared" si="23"/>
        <v/>
      </c>
    </row>
    <row r="86" spans="1:8" x14ac:dyDescent="0.25">
      <c r="A86" s="150"/>
      <c r="B86" s="266"/>
      <c r="C86" s="241"/>
      <c r="D86" s="98"/>
      <c r="E86" s="5" t="str">
        <f t="shared" si="20"/>
        <v/>
      </c>
      <c r="F86" s="5" t="str">
        <f t="shared" si="21"/>
        <v/>
      </c>
      <c r="G86" s="5" t="str">
        <f t="shared" si="22"/>
        <v/>
      </c>
      <c r="H86" s="10" t="str">
        <f t="shared" si="23"/>
        <v/>
      </c>
    </row>
    <row r="87" spans="1:8" x14ac:dyDescent="0.25">
      <c r="A87" s="150"/>
      <c r="B87" s="266"/>
      <c r="C87" s="241"/>
      <c r="D87" s="98"/>
      <c r="E87" s="5" t="str">
        <f t="shared" si="20"/>
        <v/>
      </c>
      <c r="F87" s="5" t="str">
        <f t="shared" si="21"/>
        <v/>
      </c>
      <c r="G87" s="5" t="str">
        <f t="shared" si="22"/>
        <v/>
      </c>
      <c r="H87" s="10" t="str">
        <f t="shared" si="23"/>
        <v/>
      </c>
    </row>
    <row r="88" spans="1:8" x14ac:dyDescent="0.25">
      <c r="A88" s="150"/>
      <c r="B88" s="266"/>
      <c r="C88" s="241"/>
      <c r="D88" s="98"/>
      <c r="E88" s="5" t="str">
        <f t="shared" si="20"/>
        <v/>
      </c>
      <c r="F88" s="5" t="str">
        <f t="shared" si="21"/>
        <v/>
      </c>
      <c r="G88" s="5" t="str">
        <f t="shared" si="22"/>
        <v/>
      </c>
      <c r="H88" s="10" t="str">
        <f t="shared" si="23"/>
        <v/>
      </c>
    </row>
    <row r="89" spans="1:8" x14ac:dyDescent="0.25">
      <c r="A89" s="150"/>
      <c r="B89" s="266"/>
      <c r="C89" s="241"/>
      <c r="D89" s="98"/>
      <c r="E89" s="5" t="str">
        <f t="shared" si="20"/>
        <v/>
      </c>
      <c r="F89" s="5" t="str">
        <f t="shared" si="21"/>
        <v/>
      </c>
      <c r="G89" s="5" t="str">
        <f t="shared" si="22"/>
        <v/>
      </c>
      <c r="H89" s="10" t="str">
        <f t="shared" si="23"/>
        <v/>
      </c>
    </row>
    <row r="90" spans="1:8" x14ac:dyDescent="0.25">
      <c r="A90" s="150"/>
      <c r="B90" s="266"/>
      <c r="C90" s="241"/>
      <c r="D90" s="98"/>
      <c r="E90" s="5" t="str">
        <f t="shared" si="20"/>
        <v/>
      </c>
      <c r="F90" s="5" t="str">
        <f t="shared" si="21"/>
        <v/>
      </c>
      <c r="G90" s="5" t="str">
        <f t="shared" si="22"/>
        <v/>
      </c>
      <c r="H90" s="10" t="str">
        <f t="shared" si="23"/>
        <v/>
      </c>
    </row>
    <row r="91" spans="1:8" x14ac:dyDescent="0.25">
      <c r="A91" s="150"/>
      <c r="B91" s="266"/>
      <c r="C91" s="241"/>
      <c r="D91" s="98"/>
      <c r="E91" s="5" t="str">
        <f t="shared" si="20"/>
        <v/>
      </c>
      <c r="F91" s="5" t="str">
        <f t="shared" si="21"/>
        <v/>
      </c>
      <c r="G91" s="5" t="str">
        <f t="shared" si="22"/>
        <v/>
      </c>
      <c r="H91" s="10" t="str">
        <f t="shared" si="23"/>
        <v/>
      </c>
    </row>
    <row r="92" spans="1:8" x14ac:dyDescent="0.25">
      <c r="A92" s="150"/>
      <c r="B92" s="266"/>
      <c r="C92" s="241"/>
      <c r="D92" s="98"/>
      <c r="E92" s="5" t="str">
        <f t="shared" si="20"/>
        <v/>
      </c>
      <c r="F92" s="5" t="str">
        <f t="shared" si="21"/>
        <v/>
      </c>
      <c r="G92" s="5" t="str">
        <f t="shared" si="22"/>
        <v/>
      </c>
      <c r="H92" s="10" t="str">
        <f t="shared" si="23"/>
        <v/>
      </c>
    </row>
    <row r="93" spans="1:8" x14ac:dyDescent="0.25">
      <c r="A93" s="150"/>
      <c r="B93" s="266"/>
      <c r="C93" s="241"/>
      <c r="D93" s="98"/>
      <c r="E93" s="5" t="str">
        <f t="shared" si="20"/>
        <v/>
      </c>
      <c r="F93" s="5" t="str">
        <f t="shared" si="21"/>
        <v/>
      </c>
      <c r="G93" s="5" t="str">
        <f t="shared" si="22"/>
        <v/>
      </c>
      <c r="H93" s="10" t="str">
        <f t="shared" si="23"/>
        <v/>
      </c>
    </row>
    <row r="94" spans="1:8" x14ac:dyDescent="0.25">
      <c r="A94" s="150"/>
      <c r="B94" s="266"/>
      <c r="C94" s="241"/>
      <c r="D94" s="99"/>
      <c r="E94" s="5" t="str">
        <f t="shared" si="20"/>
        <v/>
      </c>
      <c r="F94" s="5" t="str">
        <f t="shared" si="21"/>
        <v/>
      </c>
      <c r="G94" s="5" t="str">
        <f t="shared" si="22"/>
        <v/>
      </c>
      <c r="H94" s="10" t="str">
        <f t="shared" si="23"/>
        <v/>
      </c>
    </row>
    <row r="95" spans="1:8" ht="15.75" thickBot="1" x14ac:dyDescent="0.3">
      <c r="B95" s="8"/>
      <c r="C95" s="9"/>
      <c r="D95" s="9"/>
      <c r="E95" s="9"/>
      <c r="F95" s="9"/>
      <c r="G95" s="48">
        <f>SUM(G83:G94)</f>
        <v>0</v>
      </c>
      <c r="H95" s="49">
        <f>SUM(H83:H94)</f>
        <v>0</v>
      </c>
    </row>
    <row r="96" spans="1:8" ht="26.25" customHeight="1" x14ac:dyDescent="0.25">
      <c r="A96" s="177" t="s">
        <v>626</v>
      </c>
      <c r="B96" s="105" t="s">
        <v>302</v>
      </c>
      <c r="C96" s="167" t="s">
        <v>3</v>
      </c>
      <c r="D96" s="161"/>
      <c r="E96" s="166" t="s">
        <v>252</v>
      </c>
      <c r="F96" s="166" t="s">
        <v>822</v>
      </c>
      <c r="G96" s="167" t="s">
        <v>1</v>
      </c>
      <c r="H96" s="168" t="s">
        <v>823</v>
      </c>
    </row>
    <row r="97" spans="1:8" x14ac:dyDescent="0.25">
      <c r="A97" s="150"/>
      <c r="B97" s="266"/>
      <c r="C97" s="241"/>
      <c r="D97" s="104"/>
      <c r="E97" s="70" t="str">
        <f>IF(B97="","",VLOOKUP(B97,tie_Produkte!$B$3:$E$97,2, FALSE))</f>
        <v/>
      </c>
      <c r="F97" s="70" t="str">
        <f>IF(B97="","",VLOOKUP(B97,tie_Produkte!$B$3:$E$97,3,FALSE))</f>
        <v/>
      </c>
      <c r="G97" s="5" t="str">
        <f t="shared" ref="G97" si="24">IF(B97="","",E97*C97)</f>
        <v/>
      </c>
      <c r="H97" s="10" t="str">
        <f t="shared" ref="H97" si="25">IF(B97="","",C97*F97)</f>
        <v/>
      </c>
    </row>
    <row r="98" spans="1:8" x14ac:dyDescent="0.25">
      <c r="A98" s="150"/>
      <c r="B98" s="266"/>
      <c r="C98" s="241"/>
      <c r="D98" s="98"/>
      <c r="E98" s="70" t="str">
        <f>IF(B98="","",VLOOKUP(B98,tie_Produkte!$B$3:$E$97,2, FALSE))</f>
        <v/>
      </c>
      <c r="F98" s="70" t="str">
        <f>IF(B98="","",VLOOKUP(B98,tie_Produkte!$B$3:$E$97,3,FALSE))</f>
        <v/>
      </c>
      <c r="G98" s="5" t="str">
        <f t="shared" ref="G98:G108" si="26">IF(B98="","",E98*C98)</f>
        <v/>
      </c>
      <c r="H98" s="10" t="str">
        <f t="shared" ref="H98:H108" si="27">IF(B98="","",C98*F98)</f>
        <v/>
      </c>
    </row>
    <row r="99" spans="1:8" x14ac:dyDescent="0.25">
      <c r="A99" s="150"/>
      <c r="B99" s="266"/>
      <c r="C99" s="241"/>
      <c r="D99" s="98"/>
      <c r="E99" s="70" t="str">
        <f>IF(B99="","",VLOOKUP(B99,tie_Produkte!$B$3:$E$97,2, FALSE))</f>
        <v/>
      </c>
      <c r="F99" s="70" t="str">
        <f>IF(B99="","",VLOOKUP(B99,tie_Produkte!$B$3:$E$97,3,FALSE))</f>
        <v/>
      </c>
      <c r="G99" s="5" t="str">
        <f t="shared" si="26"/>
        <v/>
      </c>
      <c r="H99" s="10" t="str">
        <f t="shared" si="27"/>
        <v/>
      </c>
    </row>
    <row r="100" spans="1:8" x14ac:dyDescent="0.25">
      <c r="A100" s="150"/>
      <c r="B100" s="266"/>
      <c r="C100" s="241"/>
      <c r="D100" s="98"/>
      <c r="E100" s="70" t="str">
        <f>IF(B100="","",VLOOKUP(B100,tie_Produkte!$B$3:$E$97,2, FALSE))</f>
        <v/>
      </c>
      <c r="F100" s="70" t="str">
        <f>IF(B100="","",VLOOKUP(B100,tie_Produkte!$B$3:$E$97,3,FALSE))</f>
        <v/>
      </c>
      <c r="G100" s="5" t="str">
        <f t="shared" si="26"/>
        <v/>
      </c>
      <c r="H100" s="10" t="str">
        <f t="shared" si="27"/>
        <v/>
      </c>
    </row>
    <row r="101" spans="1:8" x14ac:dyDescent="0.25">
      <c r="A101" s="150"/>
      <c r="B101" s="266"/>
      <c r="C101" s="241"/>
      <c r="D101" s="98"/>
      <c r="E101" s="70" t="str">
        <f>IF(B101="","",VLOOKUP(B101,tie_Produkte!$B$3:$E$97,2, FALSE))</f>
        <v/>
      </c>
      <c r="F101" s="70" t="str">
        <f>IF(B101="","",VLOOKUP(B101,tie_Produkte!$B$3:$E$97,3,FALSE))</f>
        <v/>
      </c>
      <c r="G101" s="5" t="str">
        <f t="shared" si="26"/>
        <v/>
      </c>
      <c r="H101" s="10" t="str">
        <f t="shared" si="27"/>
        <v/>
      </c>
    </row>
    <row r="102" spans="1:8" x14ac:dyDescent="0.25">
      <c r="A102" s="150"/>
      <c r="B102" s="266"/>
      <c r="C102" s="241"/>
      <c r="D102" s="98"/>
      <c r="E102" s="70" t="str">
        <f>IF(B102="","",VLOOKUP(B102,tie_Produkte!$B$3:$E$97,2, FALSE))</f>
        <v/>
      </c>
      <c r="F102" s="70" t="str">
        <f>IF(B102="","",VLOOKUP(B102,tie_Produkte!$B$3:$E$97,3,FALSE))</f>
        <v/>
      </c>
      <c r="G102" s="5" t="str">
        <f t="shared" si="26"/>
        <v/>
      </c>
      <c r="H102" s="10" t="str">
        <f t="shared" si="27"/>
        <v/>
      </c>
    </row>
    <row r="103" spans="1:8" x14ac:dyDescent="0.25">
      <c r="A103" s="150"/>
      <c r="B103" s="266"/>
      <c r="C103" s="241"/>
      <c r="D103" s="98"/>
      <c r="E103" s="70" t="str">
        <f>IF(B103="","",VLOOKUP(B103,tie_Produkte!$B$3:$E$97,2, FALSE))</f>
        <v/>
      </c>
      <c r="F103" s="70" t="str">
        <f>IF(B103="","",VLOOKUP(B103,tie_Produkte!$B$3:$E$97,3,FALSE))</f>
        <v/>
      </c>
      <c r="G103" s="5" t="str">
        <f t="shared" si="26"/>
        <v/>
      </c>
      <c r="H103" s="10" t="str">
        <f t="shared" si="27"/>
        <v/>
      </c>
    </row>
    <row r="104" spans="1:8" x14ac:dyDescent="0.25">
      <c r="A104" s="150"/>
      <c r="B104" s="266"/>
      <c r="C104" s="241"/>
      <c r="D104" s="98"/>
      <c r="E104" s="70" t="str">
        <f>IF(B104="","",VLOOKUP(B104,tie_Produkte!$B$3:$E$97,2, FALSE))</f>
        <v/>
      </c>
      <c r="F104" s="70" t="str">
        <f>IF(B104="","",VLOOKUP(B104,tie_Produkte!$B$3:$E$97,3,FALSE))</f>
        <v/>
      </c>
      <c r="G104" s="5" t="str">
        <f t="shared" si="26"/>
        <v/>
      </c>
      <c r="H104" s="10" t="str">
        <f t="shared" si="27"/>
        <v/>
      </c>
    </row>
    <row r="105" spans="1:8" x14ac:dyDescent="0.25">
      <c r="A105" s="150"/>
      <c r="B105" s="266"/>
      <c r="C105" s="241"/>
      <c r="D105" s="98"/>
      <c r="E105" s="70" t="str">
        <f>IF(B105="","",VLOOKUP(B105,tie_Produkte!$B$3:$E$97,2, FALSE))</f>
        <v/>
      </c>
      <c r="F105" s="70" t="str">
        <f>IF(B105="","",VLOOKUP(B105,tie_Produkte!$B$3:$E$97,3,FALSE))</f>
        <v/>
      </c>
      <c r="G105" s="5" t="str">
        <f t="shared" si="26"/>
        <v/>
      </c>
      <c r="H105" s="10" t="str">
        <f t="shared" si="27"/>
        <v/>
      </c>
    </row>
    <row r="106" spans="1:8" x14ac:dyDescent="0.25">
      <c r="A106" s="150"/>
      <c r="B106" s="266"/>
      <c r="C106" s="241"/>
      <c r="D106" s="98"/>
      <c r="E106" s="70" t="str">
        <f>IF(B106="","",VLOOKUP(B106,tie_Produkte!$B$3:$E$97,2, FALSE))</f>
        <v/>
      </c>
      <c r="F106" s="70" t="str">
        <f>IF(B106="","",VLOOKUP(B106,tie_Produkte!$B$3:$E$97,3,FALSE))</f>
        <v/>
      </c>
      <c r="G106" s="5" t="str">
        <f t="shared" si="26"/>
        <v/>
      </c>
      <c r="H106" s="10" t="str">
        <f t="shared" si="27"/>
        <v/>
      </c>
    </row>
    <row r="107" spans="1:8" x14ac:dyDescent="0.25">
      <c r="A107" s="150"/>
      <c r="B107" s="266"/>
      <c r="C107" s="241"/>
      <c r="D107" s="98"/>
      <c r="E107" s="70" t="str">
        <f>IF(B107="","",VLOOKUP(B107,tie_Produkte!$B$3:$E$97,2, FALSE))</f>
        <v/>
      </c>
      <c r="F107" s="70" t="str">
        <f>IF(B107="","",VLOOKUP(B107,tie_Produkte!$B$3:$E$97,3,FALSE))</f>
        <v/>
      </c>
      <c r="G107" s="5" t="str">
        <f t="shared" si="26"/>
        <v/>
      </c>
      <c r="H107" s="10" t="str">
        <f t="shared" si="27"/>
        <v/>
      </c>
    </row>
    <row r="108" spans="1:8" x14ac:dyDescent="0.25">
      <c r="A108" s="150"/>
      <c r="B108" s="266"/>
      <c r="C108" s="241"/>
      <c r="D108" s="99"/>
      <c r="E108" s="70" t="str">
        <f>IF(B108="","",VLOOKUP(B108,tie_Produkte!$B$3:$E$97,2, FALSE))</f>
        <v/>
      </c>
      <c r="F108" s="70" t="str">
        <f>IF(B108="","",VLOOKUP(B108,tie_Produkte!$B$3:$E$97,3,FALSE))</f>
        <v/>
      </c>
      <c r="G108" s="5" t="str">
        <f t="shared" si="26"/>
        <v/>
      </c>
      <c r="H108" s="10" t="str">
        <f t="shared" si="27"/>
        <v/>
      </c>
    </row>
    <row r="109" spans="1:8" ht="15.75" thickBot="1" x14ac:dyDescent="0.3">
      <c r="B109" s="11"/>
      <c r="C109" s="157"/>
      <c r="D109" s="157"/>
      <c r="E109" s="12"/>
      <c r="F109" s="12"/>
      <c r="G109" s="48">
        <f>SUM(G97:G108)</f>
        <v>0</v>
      </c>
      <c r="H109" s="49">
        <f>SUM(H97:H108)</f>
        <v>0</v>
      </c>
    </row>
    <row r="110" spans="1:8" ht="10.5" customHeight="1" x14ac:dyDescent="0.25">
      <c r="A110" s="496" t="s">
        <v>626</v>
      </c>
      <c r="B110" s="498" t="s">
        <v>7</v>
      </c>
      <c r="C110" s="494" t="s">
        <v>643</v>
      </c>
      <c r="D110" s="495"/>
      <c r="E110" s="494" t="s">
        <v>254</v>
      </c>
      <c r="F110" s="494" t="s">
        <v>472</v>
      </c>
      <c r="G110" s="494" t="s">
        <v>1</v>
      </c>
      <c r="H110" s="501"/>
    </row>
    <row r="111" spans="1:8" ht="22.5" x14ac:dyDescent="0.25">
      <c r="A111" s="497"/>
      <c r="B111" s="499"/>
      <c r="C111" s="179" t="s">
        <v>0</v>
      </c>
      <c r="D111" s="180" t="s">
        <v>644</v>
      </c>
      <c r="E111" s="500"/>
      <c r="F111" s="500"/>
      <c r="G111" s="500"/>
      <c r="H111" s="502"/>
    </row>
    <row r="112" spans="1:8" x14ac:dyDescent="0.25">
      <c r="A112" s="150"/>
      <c r="B112" s="266"/>
      <c r="C112" s="201"/>
      <c r="D112" s="254"/>
      <c r="E112" s="5" t="str">
        <f t="shared" ref="E112:E120" si="28">IF(B112="","",VLOOKUP(B112,Leguminosen,6,FALSE))</f>
        <v/>
      </c>
      <c r="F112" s="5" t="str">
        <f t="shared" ref="F112:F120" si="29">IF(B112="","",VLOOKUP(B112,Leguminosen,7,FALSE))</f>
        <v/>
      </c>
      <c r="G112" s="47" t="str">
        <f>IF(B112="","",IF(C112 &gt;0.1,E112*C112,(D112*F112)))</f>
        <v/>
      </c>
      <c r="H112" s="102"/>
    </row>
    <row r="113" spans="1:8" x14ac:dyDescent="0.25">
      <c r="A113" s="150"/>
      <c r="B113" s="266"/>
      <c r="C113" s="201"/>
      <c r="D113" s="254"/>
      <c r="E113" s="5" t="str">
        <f t="shared" si="28"/>
        <v/>
      </c>
      <c r="F113" s="5" t="str">
        <f t="shared" si="29"/>
        <v/>
      </c>
      <c r="G113" s="47" t="str">
        <f t="shared" ref="G113:G120" si="30">IF(B113="","",IF(C113 &gt;0.1,E113*C113,(D113*F113)))</f>
        <v/>
      </c>
      <c r="H113" s="102"/>
    </row>
    <row r="114" spans="1:8" x14ac:dyDescent="0.25">
      <c r="A114" s="150"/>
      <c r="B114" s="266"/>
      <c r="C114" s="201"/>
      <c r="D114" s="254"/>
      <c r="E114" s="5" t="str">
        <f t="shared" si="28"/>
        <v/>
      </c>
      <c r="F114" s="5" t="str">
        <f t="shared" si="29"/>
        <v/>
      </c>
      <c r="G114" s="47" t="str">
        <f t="shared" si="30"/>
        <v/>
      </c>
      <c r="H114" s="102"/>
    </row>
    <row r="115" spans="1:8" x14ac:dyDescent="0.25">
      <c r="A115" s="150"/>
      <c r="B115" s="266"/>
      <c r="C115" s="201"/>
      <c r="D115" s="254"/>
      <c r="E115" s="5" t="str">
        <f t="shared" si="28"/>
        <v/>
      </c>
      <c r="F115" s="5" t="str">
        <f t="shared" si="29"/>
        <v/>
      </c>
      <c r="G115" s="47" t="str">
        <f t="shared" si="30"/>
        <v/>
      </c>
      <c r="H115" s="102"/>
    </row>
    <row r="116" spans="1:8" x14ac:dyDescent="0.25">
      <c r="A116" s="150"/>
      <c r="B116" s="266"/>
      <c r="C116" s="201"/>
      <c r="D116" s="254"/>
      <c r="E116" s="5" t="str">
        <f t="shared" si="28"/>
        <v/>
      </c>
      <c r="F116" s="5" t="str">
        <f t="shared" si="29"/>
        <v/>
      </c>
      <c r="G116" s="47" t="str">
        <f t="shared" si="30"/>
        <v/>
      </c>
      <c r="H116" s="102"/>
    </row>
    <row r="117" spans="1:8" x14ac:dyDescent="0.25">
      <c r="A117" s="150"/>
      <c r="B117" s="266"/>
      <c r="C117" s="201"/>
      <c r="D117" s="254"/>
      <c r="E117" s="5" t="str">
        <f t="shared" si="28"/>
        <v/>
      </c>
      <c r="F117" s="5" t="str">
        <f t="shared" si="29"/>
        <v/>
      </c>
      <c r="G117" s="47" t="str">
        <f t="shared" si="30"/>
        <v/>
      </c>
      <c r="H117" s="102"/>
    </row>
    <row r="118" spans="1:8" x14ac:dyDescent="0.25">
      <c r="A118" s="150"/>
      <c r="B118" s="266"/>
      <c r="C118" s="201"/>
      <c r="D118" s="254"/>
      <c r="E118" s="5" t="str">
        <f t="shared" si="28"/>
        <v/>
      </c>
      <c r="F118" s="5" t="str">
        <f t="shared" si="29"/>
        <v/>
      </c>
      <c r="G118" s="47" t="str">
        <f t="shared" si="30"/>
        <v/>
      </c>
      <c r="H118" s="102"/>
    </row>
    <row r="119" spans="1:8" x14ac:dyDescent="0.25">
      <c r="A119" s="150"/>
      <c r="B119" s="266"/>
      <c r="C119" s="201"/>
      <c r="D119" s="254"/>
      <c r="E119" s="5" t="str">
        <f t="shared" si="28"/>
        <v/>
      </c>
      <c r="F119" s="5" t="str">
        <f t="shared" si="29"/>
        <v/>
      </c>
      <c r="G119" s="47" t="str">
        <f t="shared" si="30"/>
        <v/>
      </c>
      <c r="H119" s="102"/>
    </row>
    <row r="120" spans="1:8" x14ac:dyDescent="0.25">
      <c r="A120" s="150"/>
      <c r="B120" s="266"/>
      <c r="C120" s="201"/>
      <c r="D120" s="254"/>
      <c r="E120" s="5" t="str">
        <f t="shared" si="28"/>
        <v/>
      </c>
      <c r="F120" s="5" t="str">
        <f t="shared" si="29"/>
        <v/>
      </c>
      <c r="G120" s="47" t="str">
        <f t="shared" si="30"/>
        <v/>
      </c>
      <c r="H120" s="102"/>
    </row>
    <row r="121" spans="1:8" ht="15.75" thickBot="1" x14ac:dyDescent="0.3">
      <c r="B121" s="8"/>
      <c r="C121" s="9"/>
      <c r="D121" s="9"/>
      <c r="E121" s="9"/>
      <c r="F121" s="9"/>
      <c r="G121" s="425">
        <f>SUM(G112:G120)</f>
        <v>0</v>
      </c>
      <c r="H121" s="231"/>
    </row>
    <row r="122" spans="1:8" ht="26.25" x14ac:dyDescent="0.25">
      <c r="A122" s="160" t="s">
        <v>626</v>
      </c>
      <c r="B122" s="181" t="s">
        <v>304</v>
      </c>
      <c r="C122" s="183" t="s">
        <v>3</v>
      </c>
      <c r="D122" s="184"/>
      <c r="E122" s="182" t="s">
        <v>252</v>
      </c>
      <c r="F122" s="182" t="s">
        <v>822</v>
      </c>
      <c r="G122" s="183" t="s">
        <v>1</v>
      </c>
      <c r="H122" s="185" t="s">
        <v>823</v>
      </c>
    </row>
    <row r="123" spans="1:8" x14ac:dyDescent="0.25">
      <c r="A123" s="260"/>
      <c r="B123" s="252"/>
      <c r="C123" s="201"/>
      <c r="D123" s="101"/>
      <c r="E123" s="201"/>
      <c r="F123" s="201"/>
      <c r="G123" s="5" t="str">
        <f t="shared" ref="G123:G134" si="31">IF(B123="","",E123*C123)</f>
        <v/>
      </c>
      <c r="H123" s="10" t="str">
        <f t="shared" ref="H123:H134" si="32">IF(B123="","",C123*F123)</f>
        <v/>
      </c>
    </row>
    <row r="124" spans="1:8" x14ac:dyDescent="0.25">
      <c r="A124" s="260"/>
      <c r="B124" s="252"/>
      <c r="C124" s="201"/>
      <c r="D124" s="101"/>
      <c r="E124" s="201"/>
      <c r="F124" s="201"/>
      <c r="G124" s="5" t="str">
        <f t="shared" si="31"/>
        <v/>
      </c>
      <c r="H124" s="10" t="str">
        <f t="shared" si="32"/>
        <v/>
      </c>
    </row>
    <row r="125" spans="1:8" x14ac:dyDescent="0.25">
      <c r="A125" s="260"/>
      <c r="B125" s="252"/>
      <c r="C125" s="201"/>
      <c r="D125" s="101"/>
      <c r="E125" s="201"/>
      <c r="F125" s="201"/>
      <c r="G125" s="5" t="str">
        <f t="shared" si="31"/>
        <v/>
      </c>
      <c r="H125" s="10" t="str">
        <f t="shared" si="32"/>
        <v/>
      </c>
    </row>
    <row r="126" spans="1:8" x14ac:dyDescent="0.25">
      <c r="A126" s="260"/>
      <c r="B126" s="252"/>
      <c r="C126" s="201"/>
      <c r="D126" s="101"/>
      <c r="E126" s="201"/>
      <c r="F126" s="201"/>
      <c r="G126" s="5" t="str">
        <f t="shared" si="31"/>
        <v/>
      </c>
      <c r="H126" s="10" t="str">
        <f t="shared" si="32"/>
        <v/>
      </c>
    </row>
    <row r="127" spans="1:8" x14ac:dyDescent="0.25">
      <c r="A127" s="260"/>
      <c r="B127" s="252"/>
      <c r="C127" s="201"/>
      <c r="D127" s="101"/>
      <c r="E127" s="201"/>
      <c r="F127" s="201"/>
      <c r="G127" s="5" t="str">
        <f t="shared" si="31"/>
        <v/>
      </c>
      <c r="H127" s="10" t="str">
        <f t="shared" si="32"/>
        <v/>
      </c>
    </row>
    <row r="128" spans="1:8" x14ac:dyDescent="0.25">
      <c r="A128" s="260"/>
      <c r="B128" s="252"/>
      <c r="C128" s="201"/>
      <c r="D128" s="101"/>
      <c r="E128" s="201"/>
      <c r="F128" s="201"/>
      <c r="G128" s="5" t="str">
        <f t="shared" si="31"/>
        <v/>
      </c>
      <c r="H128" s="10" t="str">
        <f t="shared" si="32"/>
        <v/>
      </c>
    </row>
    <row r="129" spans="1:8" x14ac:dyDescent="0.25">
      <c r="A129" s="260"/>
      <c r="B129" s="252"/>
      <c r="C129" s="201"/>
      <c r="D129" s="101"/>
      <c r="E129" s="201"/>
      <c r="F129" s="201"/>
      <c r="G129" s="5" t="str">
        <f t="shared" si="31"/>
        <v/>
      </c>
      <c r="H129" s="10" t="str">
        <f t="shared" si="32"/>
        <v/>
      </c>
    </row>
    <row r="130" spans="1:8" x14ac:dyDescent="0.25">
      <c r="A130" s="260"/>
      <c r="B130" s="252"/>
      <c r="C130" s="201"/>
      <c r="D130" s="101"/>
      <c r="E130" s="201"/>
      <c r="F130" s="201"/>
      <c r="G130" s="5" t="str">
        <f t="shared" si="31"/>
        <v/>
      </c>
      <c r="H130" s="10" t="str">
        <f t="shared" si="32"/>
        <v/>
      </c>
    </row>
    <row r="131" spans="1:8" x14ac:dyDescent="0.25">
      <c r="A131" s="260"/>
      <c r="B131" s="252"/>
      <c r="C131" s="201"/>
      <c r="D131" s="101"/>
      <c r="E131" s="201"/>
      <c r="F131" s="201"/>
      <c r="G131" s="5" t="str">
        <f t="shared" si="31"/>
        <v/>
      </c>
      <c r="H131" s="10" t="str">
        <f t="shared" si="32"/>
        <v/>
      </c>
    </row>
    <row r="132" spans="1:8" x14ac:dyDescent="0.25">
      <c r="A132" s="260"/>
      <c r="B132" s="252"/>
      <c r="C132" s="201"/>
      <c r="D132" s="101"/>
      <c r="E132" s="201"/>
      <c r="F132" s="201"/>
      <c r="G132" s="5" t="str">
        <f t="shared" si="31"/>
        <v/>
      </c>
      <c r="H132" s="10" t="str">
        <f t="shared" si="32"/>
        <v/>
      </c>
    </row>
    <row r="133" spans="1:8" x14ac:dyDescent="0.25">
      <c r="A133" s="260"/>
      <c r="B133" s="252"/>
      <c r="C133" s="201"/>
      <c r="D133" s="101"/>
      <c r="E133" s="201"/>
      <c r="F133" s="201"/>
      <c r="G133" s="5" t="str">
        <f t="shared" si="31"/>
        <v/>
      </c>
      <c r="H133" s="10" t="str">
        <f t="shared" si="32"/>
        <v/>
      </c>
    </row>
    <row r="134" spans="1:8" x14ac:dyDescent="0.25">
      <c r="A134" s="260"/>
      <c r="B134" s="252"/>
      <c r="C134" s="201"/>
      <c r="D134" s="101"/>
      <c r="E134" s="201"/>
      <c r="F134" s="201"/>
      <c r="G134" s="5" t="str">
        <f t="shared" si="31"/>
        <v/>
      </c>
      <c r="H134" s="10" t="str">
        <f t="shared" si="32"/>
        <v/>
      </c>
    </row>
    <row r="135" spans="1:8" ht="15.75" thickBot="1" x14ac:dyDescent="0.3">
      <c r="B135" s="2"/>
      <c r="C135" s="1"/>
      <c r="D135" s="1"/>
      <c r="E135" s="1"/>
      <c r="F135" s="1"/>
      <c r="G135" s="423">
        <f>SUM(G123:G134)</f>
        <v>0</v>
      </c>
      <c r="H135" s="51">
        <f>SUM(H123:H134)</f>
        <v>0</v>
      </c>
    </row>
    <row r="136" spans="1:8" ht="6" customHeight="1" thickBot="1" x14ac:dyDescent="0.3">
      <c r="B136" s="223"/>
      <c r="C136" s="224"/>
      <c r="D136" s="224"/>
      <c r="E136" s="224"/>
      <c r="F136" s="224"/>
      <c r="G136" s="225"/>
      <c r="H136" s="226"/>
    </row>
    <row r="137" spans="1:8" ht="18.75" thickBot="1" x14ac:dyDescent="0.4">
      <c r="B137" s="103" t="s">
        <v>827</v>
      </c>
      <c r="C137" s="94"/>
      <c r="D137" s="95"/>
      <c r="E137" s="94"/>
      <c r="F137" s="95"/>
      <c r="G137" s="52">
        <f>G135+G121+G109+G95+G81+G64+G57+G50+G43+G29+G15</f>
        <v>0</v>
      </c>
      <c r="H137" s="53">
        <f>H15+H29+H50+H57+H64+H81+H95+H109+H135+H43</f>
        <v>0</v>
      </c>
    </row>
  </sheetData>
  <sheetProtection algorithmName="SHA-512" hashValue="Bc1C0AixpUB5NXFHxx+OR+EgZC9dsSobNcc9PbmJHc5kyQZCDL6OVQDYAqwzYLtTaSXJ0BSZjEjZM6UnSooaJA==" saltValue="sOBQgM9zzgKaJ6SI42qvwQ==" spinCount="100000" sheet="1" selectLockedCells="1"/>
  <mergeCells count="8">
    <mergeCell ref="B1:H1"/>
    <mergeCell ref="C110:D110"/>
    <mergeCell ref="A110:A111"/>
    <mergeCell ref="B110:B111"/>
    <mergeCell ref="E110:E111"/>
    <mergeCell ref="F110:F111"/>
    <mergeCell ref="G110:G111"/>
    <mergeCell ref="H110:H111"/>
  </mergeCells>
  <dataValidations count="10">
    <dataValidation allowBlank="1" showInputMessage="1" showErrorMessage="1" promptTitle="Bodenhilfsstoffe" prompt="Stoffe ohne wesentlichen Nährstoffgehalt oder Mikroorganismen_x000a_a) die die [...] Eigenschaften des Bodens beeinflussen, um die Wachstumsbedingungen [...] zu verbessern, oder_x000a_b) die symbiotische Bindung von Stickstoff fördern_x000a_(Düngegeset § 2 Nr. 6)" sqref="B45" xr:uid="{00000000-0002-0000-0200-000000000000}"/>
    <dataValidation allowBlank="1" showInputMessage="1" showErrorMessage="1" promptTitle="Kultursubstrate" prompt="Stoffe, die dazu bestimmt sind, Nutzpflanzen als Wurzelraum zu dienen und die dazu in Böden eingebracht, auf Böden aufgebracht oder in bodenunabhängigen Anwendungen genutzt werden._x000a_(Düngegesetz § 2 Nr. 8)" sqref="B52" xr:uid="{00000000-0002-0000-0200-000001000000}"/>
    <dataValidation allowBlank="1" showInputMessage="1" showErrorMessage="1" promptTitle="Pflanzenhilfsmittel" prompt="Stoffe ohne wesentlichen Nährstoffgehalt, die dazu bestimmt sind, auf Pflanzen [...] einzuwirken, um einen [...] Nutzen zu erzielen, soweit sie nicht Pflanzenstärkungsmittel im Sinne des § 2 Nr. 10 des Pflanzenschutzgesetztes sind._x000a_(Düngegesetz § 2 Nr. 7)" sqref="B59" xr:uid="{00000000-0002-0000-0200-000002000000}"/>
    <dataValidation type="list" allowBlank="1" showInputMessage="1" showErrorMessage="1" sqref="B97:B108" xr:uid="{00000000-0002-0000-0200-000003000000}">
      <formula1>tieProdukteNutztiereName</formula1>
    </dataValidation>
    <dataValidation type="list" showInputMessage="1" showErrorMessage="1" sqref="B83:B94" xr:uid="{00000000-0002-0000-0200-000004000000}">
      <formula1>pflProdukteNamen2</formula1>
    </dataValidation>
    <dataValidation type="list" allowBlank="1" showInputMessage="1" showErrorMessage="1" sqref="B66:B80" xr:uid="{00000000-0002-0000-0200-000005000000}">
      <formula1>FuttermittelNamen2</formula1>
    </dataValidation>
    <dataValidation type="list" allowBlank="1" showInputMessage="1" showErrorMessage="1" sqref="B3:B14" xr:uid="{00000000-0002-0000-0200-000006000000}">
      <formula1>HandelsdüngerNamen</formula1>
    </dataValidation>
    <dataValidation type="list" allowBlank="1" showInputMessage="1" showErrorMessage="1" sqref="B17:B28" xr:uid="{00000000-0002-0000-0200-000007000000}">
      <formula1>WirtschaftsdüngerNamenTier</formula1>
    </dataValidation>
    <dataValidation type="list" allowBlank="1" showInputMessage="1" showErrorMessage="1" sqref="B31:B42" xr:uid="{00000000-0002-0000-0200-000008000000}">
      <formula1>WirtschaftsdüngerNameOrgan</formula1>
    </dataValidation>
    <dataValidation type="list" allowBlank="1" showInputMessage="1" showErrorMessage="1" sqref="B112:B120" xr:uid="{00000000-0002-0000-0200-000009000000}">
      <formula1>LeguminosenNamen</formula1>
    </dataValidation>
  </dataValidations>
  <pageMargins left="0.23622047244094491" right="0.23622047244094491" top="0.74803149606299213" bottom="0.74803149606299213" header="0.31496062992125984" footer="0.31496062992125984"/>
  <pageSetup paperSize="9" orientation="portrait" r:id="rId1"/>
  <headerFooter>
    <oddHeader>&amp;R&amp;G</oddHeader>
    <oddFooter>&amp;L&amp;"-,Fett"Version 1.3
Druckdatum: &amp;D&amp;C&amp;"-,Fett"&amp;A 
Seite &amp;P von &amp;N</oddFooter>
  </headerFooter>
  <rowBreaks count="3" manualBreakCount="3">
    <brk id="43" max="16383" man="1"/>
    <brk id="81" max="16383" man="1"/>
    <brk id="121" max="16383" man="1"/>
  </rowBreaks>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Tabelle5">
    <tabColor rgb="FF00B050"/>
  </sheetPr>
  <dimension ref="A1:I152"/>
  <sheetViews>
    <sheetView view="pageLayout" topLeftCell="A37" zoomScaleNormal="100" zoomScaleSheetLayoutView="100" workbookViewId="0">
      <selection activeCell="B3" sqref="B3"/>
    </sheetView>
  </sheetViews>
  <sheetFormatPr baseColWidth="10" defaultRowHeight="15" x14ac:dyDescent="0.25"/>
  <cols>
    <col min="1" max="1" width="10" customWidth="1"/>
    <col min="2" max="2" width="37.7109375" customWidth="1"/>
    <col min="3" max="4" width="8" customWidth="1"/>
    <col min="5" max="8" width="8.7109375" customWidth="1"/>
  </cols>
  <sheetData>
    <row r="1" spans="1:8" ht="24" thickBot="1" x14ac:dyDescent="0.4">
      <c r="B1" s="492" t="s">
        <v>260</v>
      </c>
      <c r="C1" s="493"/>
      <c r="D1" s="493"/>
      <c r="E1" s="493"/>
      <c r="F1" s="493"/>
      <c r="G1" s="493"/>
      <c r="H1" s="493"/>
    </row>
    <row r="2" spans="1:8" ht="26.25" x14ac:dyDescent="0.25">
      <c r="A2" s="160" t="s">
        <v>626</v>
      </c>
      <c r="B2" s="171" t="s">
        <v>305</v>
      </c>
      <c r="C2" s="167" t="s">
        <v>3</v>
      </c>
      <c r="D2" s="161"/>
      <c r="E2" s="166" t="s">
        <v>252</v>
      </c>
      <c r="F2" s="166" t="s">
        <v>822</v>
      </c>
      <c r="G2" s="167" t="s">
        <v>1</v>
      </c>
      <c r="H2" s="168" t="s">
        <v>823</v>
      </c>
    </row>
    <row r="3" spans="1:8" ht="15" customHeight="1" x14ac:dyDescent="0.25">
      <c r="A3" s="201"/>
      <c r="B3" s="266"/>
      <c r="C3" s="241"/>
      <c r="D3" s="399"/>
      <c r="E3" s="78" t="str">
        <f t="shared" ref="E3:E14" si="0">IF(B3="","",VLOOKUP(B3,pflProdukte,2,FALSE))</f>
        <v/>
      </c>
      <c r="F3" s="78" t="str">
        <f t="shared" ref="F3:F14" si="1">IF(B3="","",VLOOKUP(B3,pflProdukte,3,FALSE))</f>
        <v/>
      </c>
      <c r="G3" s="79" t="str">
        <f t="shared" ref="G3" si="2">IF(B3="","",E3*C3)</f>
        <v/>
      </c>
      <c r="H3" s="80" t="str">
        <f t="shared" ref="H3" si="3">IF(B3="","",F3*C3)</f>
        <v/>
      </c>
    </row>
    <row r="4" spans="1:8" ht="15" customHeight="1" x14ac:dyDescent="0.25">
      <c r="A4" s="201"/>
      <c r="B4" s="266"/>
      <c r="C4" s="241"/>
      <c r="D4" s="387"/>
      <c r="E4" s="78" t="str">
        <f t="shared" si="0"/>
        <v/>
      </c>
      <c r="F4" s="78" t="str">
        <f t="shared" si="1"/>
        <v/>
      </c>
      <c r="G4" s="79" t="str">
        <f t="shared" ref="G4" si="4">IF(B4="","",E4*C4)</f>
        <v/>
      </c>
      <c r="H4" s="80" t="str">
        <f t="shared" ref="H4" si="5">IF(B4="","",F4*C4)</f>
        <v/>
      </c>
    </row>
    <row r="5" spans="1:8" ht="15" customHeight="1" x14ac:dyDescent="0.25">
      <c r="A5" s="201"/>
      <c r="B5" s="266"/>
      <c r="C5" s="241"/>
      <c r="D5" s="387"/>
      <c r="E5" s="78" t="str">
        <f t="shared" si="0"/>
        <v/>
      </c>
      <c r="F5" s="78" t="str">
        <f t="shared" si="1"/>
        <v/>
      </c>
      <c r="G5" s="152" t="str">
        <f t="shared" ref="G5:G14" si="6">IF(B5="","",E5*C5)</f>
        <v/>
      </c>
      <c r="H5" s="80" t="str">
        <f t="shared" ref="H5:H14" si="7">IF(B5="","",F5*C5)</f>
        <v/>
      </c>
    </row>
    <row r="6" spans="1:8" ht="15" customHeight="1" x14ac:dyDescent="0.25">
      <c r="A6" s="201"/>
      <c r="B6" s="266"/>
      <c r="C6" s="241"/>
      <c r="D6" s="387"/>
      <c r="E6" s="78" t="str">
        <f t="shared" si="0"/>
        <v/>
      </c>
      <c r="F6" s="78" t="str">
        <f t="shared" si="1"/>
        <v/>
      </c>
      <c r="G6" s="152" t="str">
        <f t="shared" si="6"/>
        <v/>
      </c>
      <c r="H6" s="80" t="str">
        <f t="shared" si="7"/>
        <v/>
      </c>
    </row>
    <row r="7" spans="1:8" ht="15" customHeight="1" x14ac:dyDescent="0.25">
      <c r="A7" s="201"/>
      <c r="B7" s="266"/>
      <c r="C7" s="241"/>
      <c r="D7" s="387"/>
      <c r="E7" s="78" t="str">
        <f t="shared" si="0"/>
        <v/>
      </c>
      <c r="F7" s="78" t="str">
        <f t="shared" si="1"/>
        <v/>
      </c>
      <c r="G7" s="152" t="str">
        <f t="shared" si="6"/>
        <v/>
      </c>
      <c r="H7" s="80" t="str">
        <f t="shared" si="7"/>
        <v/>
      </c>
    </row>
    <row r="8" spans="1:8" ht="15" customHeight="1" x14ac:dyDescent="0.25">
      <c r="A8" s="201"/>
      <c r="B8" s="266"/>
      <c r="C8" s="241"/>
      <c r="D8" s="387"/>
      <c r="E8" s="78" t="str">
        <f t="shared" si="0"/>
        <v/>
      </c>
      <c r="F8" s="78" t="str">
        <f t="shared" si="1"/>
        <v/>
      </c>
      <c r="G8" s="152" t="str">
        <f t="shared" si="6"/>
        <v/>
      </c>
      <c r="H8" s="80" t="str">
        <f t="shared" si="7"/>
        <v/>
      </c>
    </row>
    <row r="9" spans="1:8" ht="15" customHeight="1" x14ac:dyDescent="0.25">
      <c r="A9" s="201"/>
      <c r="B9" s="266"/>
      <c r="C9" s="241"/>
      <c r="D9" s="387"/>
      <c r="E9" s="78" t="str">
        <f t="shared" si="0"/>
        <v/>
      </c>
      <c r="F9" s="78" t="str">
        <f t="shared" si="1"/>
        <v/>
      </c>
      <c r="G9" s="152" t="str">
        <f t="shared" si="6"/>
        <v/>
      </c>
      <c r="H9" s="80" t="str">
        <f t="shared" si="7"/>
        <v/>
      </c>
    </row>
    <row r="10" spans="1:8" ht="15" customHeight="1" x14ac:dyDescent="0.25">
      <c r="A10" s="201"/>
      <c r="B10" s="266"/>
      <c r="C10" s="241"/>
      <c r="D10" s="387"/>
      <c r="E10" s="78" t="str">
        <f t="shared" si="0"/>
        <v/>
      </c>
      <c r="F10" s="78" t="str">
        <f t="shared" si="1"/>
        <v/>
      </c>
      <c r="G10" s="152" t="str">
        <f t="shared" si="6"/>
        <v/>
      </c>
      <c r="H10" s="80" t="str">
        <f t="shared" si="7"/>
        <v/>
      </c>
    </row>
    <row r="11" spans="1:8" ht="15" customHeight="1" x14ac:dyDescent="0.25">
      <c r="A11" s="201"/>
      <c r="B11" s="266"/>
      <c r="C11" s="241"/>
      <c r="D11" s="387"/>
      <c r="E11" s="78" t="str">
        <f t="shared" si="0"/>
        <v/>
      </c>
      <c r="F11" s="78" t="str">
        <f t="shared" si="1"/>
        <v/>
      </c>
      <c r="G11" s="152" t="str">
        <f t="shared" si="6"/>
        <v/>
      </c>
      <c r="H11" s="80" t="str">
        <f t="shared" si="7"/>
        <v/>
      </c>
    </row>
    <row r="12" spans="1:8" ht="15" customHeight="1" x14ac:dyDescent="0.25">
      <c r="A12" s="201"/>
      <c r="B12" s="266"/>
      <c r="C12" s="241"/>
      <c r="D12" s="387"/>
      <c r="E12" s="78" t="str">
        <f t="shared" si="0"/>
        <v/>
      </c>
      <c r="F12" s="78" t="str">
        <f t="shared" si="1"/>
        <v/>
      </c>
      <c r="G12" s="152" t="str">
        <f t="shared" si="6"/>
        <v/>
      </c>
      <c r="H12" s="80" t="str">
        <f t="shared" si="7"/>
        <v/>
      </c>
    </row>
    <row r="13" spans="1:8" ht="15" customHeight="1" x14ac:dyDescent="0.25">
      <c r="A13" s="201"/>
      <c r="B13" s="266"/>
      <c r="C13" s="241"/>
      <c r="D13" s="387"/>
      <c r="E13" s="78" t="str">
        <f t="shared" si="0"/>
        <v/>
      </c>
      <c r="F13" s="78" t="str">
        <f t="shared" si="1"/>
        <v/>
      </c>
      <c r="G13" s="152" t="str">
        <f t="shared" si="6"/>
        <v/>
      </c>
      <c r="H13" s="80" t="str">
        <f t="shared" si="7"/>
        <v/>
      </c>
    </row>
    <row r="14" spans="1:8" ht="15" customHeight="1" x14ac:dyDescent="0.25">
      <c r="A14" s="201"/>
      <c r="B14" s="266"/>
      <c r="C14" s="241"/>
      <c r="D14" s="387"/>
      <c r="E14" s="78" t="str">
        <f t="shared" si="0"/>
        <v/>
      </c>
      <c r="F14" s="78" t="str">
        <f t="shared" si="1"/>
        <v/>
      </c>
      <c r="G14" s="152" t="str">
        <f t="shared" si="6"/>
        <v/>
      </c>
      <c r="H14" s="80" t="str">
        <f t="shared" si="7"/>
        <v/>
      </c>
    </row>
    <row r="15" spans="1:8" ht="15.75" thickBot="1" x14ac:dyDescent="0.3">
      <c r="B15" s="8"/>
      <c r="C15" s="9"/>
      <c r="D15" s="12"/>
      <c r="E15" s="9"/>
      <c r="F15" s="9"/>
      <c r="G15" s="55">
        <f>SUM(G3:G14)</f>
        <v>0</v>
      </c>
      <c r="H15" s="56">
        <f>SUM(H3:H14)</f>
        <v>0</v>
      </c>
    </row>
    <row r="16" spans="1:8" ht="26.25" x14ac:dyDescent="0.25">
      <c r="A16" s="160" t="s">
        <v>626</v>
      </c>
      <c r="B16" s="105" t="s">
        <v>306</v>
      </c>
      <c r="C16" s="167" t="s">
        <v>3</v>
      </c>
      <c r="D16" s="161"/>
      <c r="E16" s="166" t="s">
        <v>252</v>
      </c>
      <c r="F16" s="166" t="s">
        <v>822</v>
      </c>
      <c r="G16" s="167" t="s">
        <v>1</v>
      </c>
      <c r="H16" s="168" t="s">
        <v>823</v>
      </c>
    </row>
    <row r="17" spans="1:8" x14ac:dyDescent="0.25">
      <c r="A17" s="201"/>
      <c r="B17" s="266"/>
      <c r="C17" s="241"/>
      <c r="D17" s="399"/>
      <c r="E17" s="422" t="str">
        <f>IF(B17="","",VLOOKUP(B17,tie_Produkte!$B$3:$E$97,2, FALSE))</f>
        <v/>
      </c>
      <c r="F17" s="422" t="str">
        <f>IF(B17="","",VLOOKUP(B17,tie_Produkte!$B$3:$E$97,3,FALSE))</f>
        <v/>
      </c>
      <c r="G17" s="422" t="str">
        <f t="shared" ref="G17" si="8">IF(B17="","",E17*C17)</f>
        <v/>
      </c>
      <c r="H17" s="421" t="str">
        <f t="shared" ref="H17" si="9">IF(B17="","",C17*F17)</f>
        <v/>
      </c>
    </row>
    <row r="18" spans="1:8" x14ac:dyDescent="0.25">
      <c r="A18" s="201"/>
      <c r="B18" s="266"/>
      <c r="C18" s="241"/>
      <c r="D18" s="387"/>
      <c r="E18" s="422" t="str">
        <f>IF(B18="","",VLOOKUP(B18,tie_Produkte!$B$3:$E$97,2, FALSE))</f>
        <v/>
      </c>
      <c r="F18" s="422" t="str">
        <f>IF(B18="","",VLOOKUP(B18,tie_Produkte!$B$3:$E$97,3,FALSE))</f>
        <v/>
      </c>
      <c r="G18" s="422" t="str">
        <f t="shared" ref="G18:G28" si="10">IF(B18="","",E18*C18)</f>
        <v/>
      </c>
      <c r="H18" s="421" t="str">
        <f t="shared" ref="H18:H28" si="11">IF(B18="","",C18*F18)</f>
        <v/>
      </c>
    </row>
    <row r="19" spans="1:8" x14ac:dyDescent="0.25">
      <c r="A19" s="201"/>
      <c r="B19" s="266"/>
      <c r="C19" s="241"/>
      <c r="D19" s="387"/>
      <c r="E19" s="422" t="str">
        <f>IF(B19="","",VLOOKUP(B19,tie_Produkte!$B$3:$E$97,2, FALSE))</f>
        <v/>
      </c>
      <c r="F19" s="422" t="str">
        <f>IF(B19="","",VLOOKUP(B19,tie_Produkte!$B$3:$E$97,3,FALSE))</f>
        <v/>
      </c>
      <c r="G19" s="422" t="str">
        <f t="shared" si="10"/>
        <v/>
      </c>
      <c r="H19" s="421" t="str">
        <f t="shared" si="11"/>
        <v/>
      </c>
    </row>
    <row r="20" spans="1:8" x14ac:dyDescent="0.25">
      <c r="A20" s="201"/>
      <c r="B20" s="266"/>
      <c r="C20" s="241"/>
      <c r="D20" s="387"/>
      <c r="E20" s="422" t="str">
        <f>IF(B20="","",VLOOKUP(B20,tie_Produkte!$B$3:$E$97,2, FALSE))</f>
        <v/>
      </c>
      <c r="F20" s="422" t="str">
        <f>IF(B20="","",VLOOKUP(B20,tie_Produkte!$B$3:$E$97,3,FALSE))</f>
        <v/>
      </c>
      <c r="G20" s="422" t="str">
        <f t="shared" si="10"/>
        <v/>
      </c>
      <c r="H20" s="421" t="str">
        <f t="shared" si="11"/>
        <v/>
      </c>
    </row>
    <row r="21" spans="1:8" x14ac:dyDescent="0.25">
      <c r="A21" s="201"/>
      <c r="B21" s="266"/>
      <c r="C21" s="241"/>
      <c r="D21" s="387"/>
      <c r="E21" s="422" t="str">
        <f>IF(B21="","",VLOOKUP(B21,tie_Produkte!$B$3:$E$97,2, FALSE))</f>
        <v/>
      </c>
      <c r="F21" s="422" t="str">
        <f>IF(B21="","",VLOOKUP(B21,tie_Produkte!$B$3:$E$97,3,FALSE))</f>
        <v/>
      </c>
      <c r="G21" s="422" t="str">
        <f t="shared" si="10"/>
        <v/>
      </c>
      <c r="H21" s="421" t="str">
        <f t="shared" si="11"/>
        <v/>
      </c>
    </row>
    <row r="22" spans="1:8" x14ac:dyDescent="0.25">
      <c r="A22" s="201"/>
      <c r="B22" s="266"/>
      <c r="C22" s="241"/>
      <c r="D22" s="387"/>
      <c r="E22" s="422" t="str">
        <f>IF(B22="","",VLOOKUP(B22,tie_Produkte!$B$3:$E$97,2, FALSE))</f>
        <v/>
      </c>
      <c r="F22" s="422" t="str">
        <f>IF(B22="","",VLOOKUP(B22,tie_Produkte!$B$3:$E$97,3,FALSE))</f>
        <v/>
      </c>
      <c r="G22" s="422" t="str">
        <f t="shared" si="10"/>
        <v/>
      </c>
      <c r="H22" s="421" t="str">
        <f t="shared" si="11"/>
        <v/>
      </c>
    </row>
    <row r="23" spans="1:8" x14ac:dyDescent="0.25">
      <c r="A23" s="201"/>
      <c r="B23" s="266"/>
      <c r="C23" s="241"/>
      <c r="D23" s="387"/>
      <c r="E23" s="422" t="str">
        <f>IF(B23="","",VLOOKUP(B23,tie_Produkte!$B$3:$E$97,2, FALSE))</f>
        <v/>
      </c>
      <c r="F23" s="422" t="str">
        <f>IF(B23="","",VLOOKUP(B23,tie_Produkte!$B$3:$E$97,3,FALSE))</f>
        <v/>
      </c>
      <c r="G23" s="422" t="str">
        <f t="shared" si="10"/>
        <v/>
      </c>
      <c r="H23" s="421" t="str">
        <f t="shared" si="11"/>
        <v/>
      </c>
    </row>
    <row r="24" spans="1:8" x14ac:dyDescent="0.25">
      <c r="A24" s="201"/>
      <c r="B24" s="266"/>
      <c r="C24" s="241"/>
      <c r="D24" s="387"/>
      <c r="E24" s="422" t="str">
        <f>IF(B24="","",VLOOKUP(B24,tie_Produkte!$B$3:$E$97,2, FALSE))</f>
        <v/>
      </c>
      <c r="F24" s="422" t="str">
        <f>IF(B24="","",VLOOKUP(B24,tie_Produkte!$B$3:$E$97,3,FALSE))</f>
        <v/>
      </c>
      <c r="G24" s="422" t="str">
        <f t="shared" si="10"/>
        <v/>
      </c>
      <c r="H24" s="421" t="str">
        <f t="shared" si="11"/>
        <v/>
      </c>
    </row>
    <row r="25" spans="1:8" x14ac:dyDescent="0.25">
      <c r="A25" s="201"/>
      <c r="B25" s="266"/>
      <c r="C25" s="241"/>
      <c r="D25" s="387"/>
      <c r="E25" s="422" t="str">
        <f>IF(B25="","",VLOOKUP(B25,tie_Produkte!$B$3:$E$97,2, FALSE))</f>
        <v/>
      </c>
      <c r="F25" s="422" t="str">
        <f>IF(B25="","",VLOOKUP(B25,tie_Produkte!$B$3:$E$97,3,FALSE))</f>
        <v/>
      </c>
      <c r="G25" s="422" t="str">
        <f t="shared" si="10"/>
        <v/>
      </c>
      <c r="H25" s="421" t="str">
        <f t="shared" si="11"/>
        <v/>
      </c>
    </row>
    <row r="26" spans="1:8" x14ac:dyDescent="0.25">
      <c r="A26" s="201"/>
      <c r="B26" s="266"/>
      <c r="C26" s="241"/>
      <c r="D26" s="387"/>
      <c r="E26" s="422" t="str">
        <f>IF(B26="","",VLOOKUP(B26,tie_Produkte!$B$3:$E$97,2, FALSE))</f>
        <v/>
      </c>
      <c r="F26" s="422" t="str">
        <f>IF(B26="","",VLOOKUP(B26,tie_Produkte!$B$3:$E$97,3,FALSE))</f>
        <v/>
      </c>
      <c r="G26" s="422" t="str">
        <f t="shared" si="10"/>
        <v/>
      </c>
      <c r="H26" s="421" t="str">
        <f t="shared" si="11"/>
        <v/>
      </c>
    </row>
    <row r="27" spans="1:8" x14ac:dyDescent="0.25">
      <c r="A27" s="201"/>
      <c r="B27" s="266"/>
      <c r="C27" s="241"/>
      <c r="D27" s="387"/>
      <c r="E27" s="422" t="str">
        <f>IF(B27="","",VLOOKUP(B27,tie_Produkte!$B$3:$E$97,2, FALSE))</f>
        <v/>
      </c>
      <c r="F27" s="422" t="str">
        <f>IF(B27="","",VLOOKUP(B27,tie_Produkte!$B$3:$E$97,3,FALSE))</f>
        <v/>
      </c>
      <c r="G27" s="422" t="str">
        <f t="shared" si="10"/>
        <v/>
      </c>
      <c r="H27" s="421" t="str">
        <f t="shared" si="11"/>
        <v/>
      </c>
    </row>
    <row r="28" spans="1:8" x14ac:dyDescent="0.25">
      <c r="A28" s="201"/>
      <c r="B28" s="266"/>
      <c r="C28" s="241"/>
      <c r="D28" s="387"/>
      <c r="E28" s="422" t="str">
        <f>IF(B28="","",VLOOKUP(B28,tie_Produkte!$B$3:$E$97,2, FALSE))</f>
        <v/>
      </c>
      <c r="F28" s="422" t="str">
        <f>IF(B28="","",VLOOKUP(B28,tie_Produkte!$B$3:$E$97,3,FALSE))</f>
        <v/>
      </c>
      <c r="G28" s="422" t="str">
        <f t="shared" si="10"/>
        <v/>
      </c>
      <c r="H28" s="421" t="str">
        <f t="shared" si="11"/>
        <v/>
      </c>
    </row>
    <row r="29" spans="1:8" ht="15.75" thickBot="1" x14ac:dyDescent="0.3">
      <c r="B29" s="11"/>
      <c r="C29" s="12"/>
      <c r="D29" s="12"/>
      <c r="E29" s="12"/>
      <c r="F29" s="12"/>
      <c r="G29" s="55">
        <f>SUM(G17:G28)</f>
        <v>0</v>
      </c>
      <c r="H29" s="56">
        <f>SUM(H17:H28)</f>
        <v>0</v>
      </c>
    </row>
    <row r="30" spans="1:8" ht="26.25" x14ac:dyDescent="0.25">
      <c r="A30" s="160" t="s">
        <v>626</v>
      </c>
      <c r="B30" s="105" t="s">
        <v>429</v>
      </c>
      <c r="C30" s="167" t="s">
        <v>3</v>
      </c>
      <c r="D30" s="161"/>
      <c r="E30" s="166" t="s">
        <v>252</v>
      </c>
      <c r="F30" s="166" t="s">
        <v>822</v>
      </c>
      <c r="G30" s="167" t="s">
        <v>1</v>
      </c>
      <c r="H30" s="172" t="s">
        <v>823</v>
      </c>
    </row>
    <row r="31" spans="1:8" x14ac:dyDescent="0.25">
      <c r="A31" s="201"/>
      <c r="B31" s="266"/>
      <c r="C31" s="201"/>
      <c r="D31" s="394"/>
      <c r="E31" s="78" t="str">
        <f t="shared" ref="E31:E42" si="12">IF(B31="","",VLOOKUP(B31,Handelsdünger,2,FALSE))</f>
        <v/>
      </c>
      <c r="F31" s="79" t="str">
        <f t="shared" ref="F31:F42" si="13">IF(B31="","",VLOOKUP(B31,Handelsdünger,3, FALSE))</f>
        <v/>
      </c>
      <c r="G31" s="79" t="str">
        <f t="shared" ref="G31" si="14">IF(B31="","",E31*C31)</f>
        <v/>
      </c>
      <c r="H31" s="80" t="str">
        <f t="shared" ref="H31" si="15">IF(B31="","",F31*C31)</f>
        <v/>
      </c>
    </row>
    <row r="32" spans="1:8" x14ac:dyDescent="0.25">
      <c r="A32" s="201"/>
      <c r="B32" s="266"/>
      <c r="C32" s="201"/>
      <c r="D32" s="273"/>
      <c r="E32" s="78" t="str">
        <f t="shared" si="12"/>
        <v/>
      </c>
      <c r="F32" s="270" t="str">
        <f t="shared" si="13"/>
        <v/>
      </c>
      <c r="G32" s="79" t="str">
        <f t="shared" ref="G32:G42" si="16">IF(B32="","",E32*C32)</f>
        <v/>
      </c>
      <c r="H32" s="80" t="str">
        <f t="shared" ref="H32:H42" si="17">IF(B32="","",F32*C32)</f>
        <v/>
      </c>
    </row>
    <row r="33" spans="1:8" x14ac:dyDescent="0.25">
      <c r="A33" s="201"/>
      <c r="B33" s="266"/>
      <c r="C33" s="201"/>
      <c r="D33" s="273"/>
      <c r="E33" s="78" t="str">
        <f t="shared" si="12"/>
        <v/>
      </c>
      <c r="F33" s="270" t="str">
        <f t="shared" si="13"/>
        <v/>
      </c>
      <c r="G33" s="221" t="str">
        <f t="shared" ref="G33:G40" si="18">IF(B33="","",E33*C33)</f>
        <v/>
      </c>
      <c r="H33" s="80" t="str">
        <f t="shared" ref="H33:H40" si="19">IF(B33="","",F33*C33)</f>
        <v/>
      </c>
    </row>
    <row r="34" spans="1:8" x14ac:dyDescent="0.25">
      <c r="A34" s="201"/>
      <c r="B34" s="266"/>
      <c r="C34" s="201"/>
      <c r="D34" s="273"/>
      <c r="E34" s="78" t="str">
        <f t="shared" si="12"/>
        <v/>
      </c>
      <c r="F34" s="270" t="str">
        <f t="shared" si="13"/>
        <v/>
      </c>
      <c r="G34" s="221" t="str">
        <f t="shared" si="18"/>
        <v/>
      </c>
      <c r="H34" s="80" t="str">
        <f t="shared" si="19"/>
        <v/>
      </c>
    </row>
    <row r="35" spans="1:8" x14ac:dyDescent="0.25">
      <c r="A35" s="201"/>
      <c r="B35" s="266"/>
      <c r="C35" s="201"/>
      <c r="D35" s="273"/>
      <c r="E35" s="78" t="str">
        <f t="shared" si="12"/>
        <v/>
      </c>
      <c r="F35" s="270" t="str">
        <f t="shared" si="13"/>
        <v/>
      </c>
      <c r="G35" s="221" t="str">
        <f t="shared" si="18"/>
        <v/>
      </c>
      <c r="H35" s="80" t="str">
        <f t="shared" si="19"/>
        <v/>
      </c>
    </row>
    <row r="36" spans="1:8" x14ac:dyDescent="0.25">
      <c r="A36" s="201"/>
      <c r="B36" s="266"/>
      <c r="C36" s="201"/>
      <c r="D36" s="273"/>
      <c r="E36" s="78" t="str">
        <f t="shared" si="12"/>
        <v/>
      </c>
      <c r="F36" s="270" t="str">
        <f t="shared" si="13"/>
        <v/>
      </c>
      <c r="G36" s="221" t="str">
        <f t="shared" si="18"/>
        <v/>
      </c>
      <c r="H36" s="80" t="str">
        <f t="shared" si="19"/>
        <v/>
      </c>
    </row>
    <row r="37" spans="1:8" x14ac:dyDescent="0.25">
      <c r="A37" s="201"/>
      <c r="B37" s="266"/>
      <c r="C37" s="201"/>
      <c r="D37" s="273"/>
      <c r="E37" s="78" t="str">
        <f t="shared" si="12"/>
        <v/>
      </c>
      <c r="F37" s="270" t="str">
        <f t="shared" si="13"/>
        <v/>
      </c>
      <c r="G37" s="221" t="str">
        <f t="shared" si="18"/>
        <v/>
      </c>
      <c r="H37" s="80" t="str">
        <f t="shared" si="19"/>
        <v/>
      </c>
    </row>
    <row r="38" spans="1:8" x14ac:dyDescent="0.25">
      <c r="A38" s="201"/>
      <c r="B38" s="266"/>
      <c r="C38" s="201"/>
      <c r="D38" s="273"/>
      <c r="E38" s="78" t="str">
        <f t="shared" si="12"/>
        <v/>
      </c>
      <c r="F38" s="270" t="str">
        <f t="shared" si="13"/>
        <v/>
      </c>
      <c r="G38" s="221" t="str">
        <f t="shared" si="18"/>
        <v/>
      </c>
      <c r="H38" s="80" t="str">
        <f t="shared" si="19"/>
        <v/>
      </c>
    </row>
    <row r="39" spans="1:8" x14ac:dyDescent="0.25">
      <c r="A39" s="201"/>
      <c r="B39" s="266"/>
      <c r="C39" s="201"/>
      <c r="D39" s="273"/>
      <c r="E39" s="78" t="str">
        <f t="shared" si="12"/>
        <v/>
      </c>
      <c r="F39" s="270" t="str">
        <f t="shared" si="13"/>
        <v/>
      </c>
      <c r="G39" s="221" t="str">
        <f t="shared" si="18"/>
        <v/>
      </c>
      <c r="H39" s="80" t="str">
        <f t="shared" si="19"/>
        <v/>
      </c>
    </row>
    <row r="40" spans="1:8" x14ac:dyDescent="0.25">
      <c r="A40" s="201"/>
      <c r="B40" s="266"/>
      <c r="C40" s="201"/>
      <c r="D40" s="273"/>
      <c r="E40" s="78" t="str">
        <f t="shared" si="12"/>
        <v/>
      </c>
      <c r="F40" s="270" t="str">
        <f t="shared" si="13"/>
        <v/>
      </c>
      <c r="G40" s="221" t="str">
        <f t="shared" si="18"/>
        <v/>
      </c>
      <c r="H40" s="80" t="str">
        <f t="shared" si="19"/>
        <v/>
      </c>
    </row>
    <row r="41" spans="1:8" x14ac:dyDescent="0.25">
      <c r="A41" s="201"/>
      <c r="B41" s="266"/>
      <c r="C41" s="201"/>
      <c r="D41" s="273"/>
      <c r="E41" s="78" t="str">
        <f t="shared" si="12"/>
        <v/>
      </c>
      <c r="F41" s="270" t="str">
        <f t="shared" si="13"/>
        <v/>
      </c>
      <c r="G41" s="79" t="str">
        <f t="shared" si="16"/>
        <v/>
      </c>
      <c r="H41" s="80" t="str">
        <f t="shared" si="17"/>
        <v/>
      </c>
    </row>
    <row r="42" spans="1:8" x14ac:dyDescent="0.25">
      <c r="A42" s="201"/>
      <c r="B42" s="266"/>
      <c r="C42" s="201"/>
      <c r="D42" s="273"/>
      <c r="E42" s="78" t="str">
        <f t="shared" si="12"/>
        <v/>
      </c>
      <c r="F42" s="270" t="str">
        <f t="shared" si="13"/>
        <v/>
      </c>
      <c r="G42" s="79" t="str">
        <f t="shared" si="16"/>
        <v/>
      </c>
      <c r="H42" s="80" t="str">
        <f t="shared" si="17"/>
        <v/>
      </c>
    </row>
    <row r="43" spans="1:8" ht="15.75" thickBot="1" x14ac:dyDescent="0.3">
      <c r="B43" s="156"/>
      <c r="C43" s="157"/>
      <c r="D43" s="12"/>
      <c r="E43" s="158"/>
      <c r="F43" s="14"/>
      <c r="G43" s="426">
        <f>SUM(G31:G42)</f>
        <v>0</v>
      </c>
      <c r="H43" s="57">
        <f>SUM(H31:H42)</f>
        <v>0</v>
      </c>
    </row>
    <row r="44" spans="1:8" ht="37.5" customHeight="1" x14ac:dyDescent="0.25">
      <c r="A44" s="160" t="s">
        <v>626</v>
      </c>
      <c r="B44" s="393" t="s">
        <v>642</v>
      </c>
      <c r="C44" s="392" t="s">
        <v>820</v>
      </c>
      <c r="D44" s="306"/>
      <c r="E44" s="175" t="s">
        <v>821</v>
      </c>
      <c r="F44" s="175" t="s">
        <v>825</v>
      </c>
      <c r="G44" s="167" t="s">
        <v>1</v>
      </c>
      <c r="H44" s="172" t="s">
        <v>823</v>
      </c>
    </row>
    <row r="45" spans="1:8" x14ac:dyDescent="0.25">
      <c r="A45" s="201"/>
      <c r="B45" s="266"/>
      <c r="C45" s="389"/>
      <c r="D45" s="273"/>
      <c r="E45" s="301" t="str">
        <f t="shared" ref="E45:E56" si="20">IF(B45="","",VLOOKUP(B45,Wirtschaftsdünger2,6,FALSE))</f>
        <v/>
      </c>
      <c r="F45" s="5" t="str">
        <f t="shared" ref="F45:F56" si="21">IF(B45="","",VLOOKUP(B45,Wirtschaftsdünger2,7, FALSE))</f>
        <v/>
      </c>
      <c r="G45" s="79" t="str">
        <f t="shared" ref="G45" si="22">IF(B45="","",E45*C45)</f>
        <v/>
      </c>
      <c r="H45" s="80" t="str">
        <f t="shared" ref="H45" si="23">IF(B45="","",F45*C45)</f>
        <v/>
      </c>
    </row>
    <row r="46" spans="1:8" x14ac:dyDescent="0.25">
      <c r="A46" s="201"/>
      <c r="B46" s="266"/>
      <c r="C46" s="389"/>
      <c r="D46" s="273"/>
      <c r="E46" s="301" t="str">
        <f t="shared" si="20"/>
        <v/>
      </c>
      <c r="F46" s="5" t="str">
        <f t="shared" si="21"/>
        <v/>
      </c>
      <c r="G46" s="152" t="str">
        <f t="shared" ref="G46:G56" si="24">IF(B46="","",E46*C46)</f>
        <v/>
      </c>
      <c r="H46" s="80" t="str">
        <f t="shared" ref="H46:H56" si="25">IF(B46="","",F46*C46)</f>
        <v/>
      </c>
    </row>
    <row r="47" spans="1:8" x14ac:dyDescent="0.25">
      <c r="A47" s="201"/>
      <c r="B47" s="266"/>
      <c r="C47" s="389"/>
      <c r="D47" s="273"/>
      <c r="E47" s="301" t="str">
        <f t="shared" si="20"/>
        <v/>
      </c>
      <c r="F47" s="5" t="str">
        <f t="shared" si="21"/>
        <v/>
      </c>
      <c r="G47" s="152" t="str">
        <f t="shared" si="24"/>
        <v/>
      </c>
      <c r="H47" s="80" t="str">
        <f t="shared" si="25"/>
        <v/>
      </c>
    </row>
    <row r="48" spans="1:8" x14ac:dyDescent="0.25">
      <c r="A48" s="201"/>
      <c r="B48" s="266"/>
      <c r="C48" s="389"/>
      <c r="D48" s="273"/>
      <c r="E48" s="301" t="str">
        <f t="shared" si="20"/>
        <v/>
      </c>
      <c r="F48" s="5" t="str">
        <f t="shared" si="21"/>
        <v/>
      </c>
      <c r="G48" s="152" t="str">
        <f t="shared" si="24"/>
        <v/>
      </c>
      <c r="H48" s="80" t="str">
        <f t="shared" si="25"/>
        <v/>
      </c>
    </row>
    <row r="49" spans="1:8" x14ac:dyDescent="0.25">
      <c r="A49" s="201"/>
      <c r="B49" s="266"/>
      <c r="C49" s="389"/>
      <c r="D49" s="273"/>
      <c r="E49" s="301" t="str">
        <f t="shared" si="20"/>
        <v/>
      </c>
      <c r="F49" s="5" t="str">
        <f t="shared" si="21"/>
        <v/>
      </c>
      <c r="G49" s="152" t="str">
        <f t="shared" si="24"/>
        <v/>
      </c>
      <c r="H49" s="80" t="str">
        <f t="shared" si="25"/>
        <v/>
      </c>
    </row>
    <row r="50" spans="1:8" x14ac:dyDescent="0.25">
      <c r="A50" s="201"/>
      <c r="B50" s="266"/>
      <c r="C50" s="389"/>
      <c r="D50" s="273"/>
      <c r="E50" s="301" t="str">
        <f t="shared" si="20"/>
        <v/>
      </c>
      <c r="F50" s="5" t="str">
        <f t="shared" si="21"/>
        <v/>
      </c>
      <c r="G50" s="152" t="str">
        <f t="shared" si="24"/>
        <v/>
      </c>
      <c r="H50" s="80" t="str">
        <f t="shared" si="25"/>
        <v/>
      </c>
    </row>
    <row r="51" spans="1:8" x14ac:dyDescent="0.25">
      <c r="A51" s="201"/>
      <c r="B51" s="266"/>
      <c r="C51" s="389"/>
      <c r="D51" s="273"/>
      <c r="E51" s="301" t="str">
        <f t="shared" si="20"/>
        <v/>
      </c>
      <c r="F51" s="5" t="str">
        <f t="shared" si="21"/>
        <v/>
      </c>
      <c r="G51" s="152" t="str">
        <f t="shared" si="24"/>
        <v/>
      </c>
      <c r="H51" s="80" t="str">
        <f t="shared" si="25"/>
        <v/>
      </c>
    </row>
    <row r="52" spans="1:8" x14ac:dyDescent="0.25">
      <c r="A52" s="201"/>
      <c r="B52" s="266"/>
      <c r="C52" s="389"/>
      <c r="D52" s="273"/>
      <c r="E52" s="301" t="str">
        <f t="shared" si="20"/>
        <v/>
      </c>
      <c r="F52" s="5" t="str">
        <f t="shared" si="21"/>
        <v/>
      </c>
      <c r="G52" s="152" t="str">
        <f t="shared" si="24"/>
        <v/>
      </c>
      <c r="H52" s="80" t="str">
        <f t="shared" si="25"/>
        <v/>
      </c>
    </row>
    <row r="53" spans="1:8" x14ac:dyDescent="0.25">
      <c r="A53" s="201"/>
      <c r="B53" s="266"/>
      <c r="C53" s="389"/>
      <c r="D53" s="273"/>
      <c r="E53" s="301" t="str">
        <f t="shared" si="20"/>
        <v/>
      </c>
      <c r="F53" s="5" t="str">
        <f t="shared" si="21"/>
        <v/>
      </c>
      <c r="G53" s="152" t="str">
        <f t="shared" si="24"/>
        <v/>
      </c>
      <c r="H53" s="80" t="str">
        <f t="shared" si="25"/>
        <v/>
      </c>
    </row>
    <row r="54" spans="1:8" x14ac:dyDescent="0.25">
      <c r="A54" s="201"/>
      <c r="B54" s="266"/>
      <c r="C54" s="389"/>
      <c r="D54" s="273"/>
      <c r="E54" s="301" t="str">
        <f t="shared" si="20"/>
        <v/>
      </c>
      <c r="F54" s="5" t="str">
        <f t="shared" si="21"/>
        <v/>
      </c>
      <c r="G54" s="152" t="str">
        <f t="shared" si="24"/>
        <v/>
      </c>
      <c r="H54" s="80" t="str">
        <f t="shared" si="25"/>
        <v/>
      </c>
    </row>
    <row r="55" spans="1:8" x14ac:dyDescent="0.25">
      <c r="A55" s="201"/>
      <c r="B55" s="266"/>
      <c r="C55" s="389"/>
      <c r="D55" s="273"/>
      <c r="E55" s="301" t="str">
        <f t="shared" si="20"/>
        <v/>
      </c>
      <c r="F55" s="5" t="str">
        <f t="shared" si="21"/>
        <v/>
      </c>
      <c r="G55" s="152" t="str">
        <f t="shared" si="24"/>
        <v/>
      </c>
      <c r="H55" s="80" t="str">
        <f t="shared" si="25"/>
        <v/>
      </c>
    </row>
    <row r="56" spans="1:8" x14ac:dyDescent="0.25">
      <c r="A56" s="201"/>
      <c r="B56" s="266"/>
      <c r="C56" s="389"/>
      <c r="D56" s="273"/>
      <c r="E56" s="301" t="str">
        <f t="shared" si="20"/>
        <v/>
      </c>
      <c r="F56" s="5" t="str">
        <f t="shared" si="21"/>
        <v/>
      </c>
      <c r="G56" s="152" t="str">
        <f t="shared" si="24"/>
        <v/>
      </c>
      <c r="H56" s="80" t="str">
        <f t="shared" si="25"/>
        <v/>
      </c>
    </row>
    <row r="57" spans="1:8" ht="15.75" thickBot="1" x14ac:dyDescent="0.3">
      <c r="A57" s="5"/>
      <c r="B57" s="9"/>
      <c r="C57" s="9"/>
      <c r="D57" s="12"/>
      <c r="E57" s="9"/>
      <c r="F57" s="9"/>
      <c r="G57" s="426">
        <f>SUM(G45:G56)</f>
        <v>0</v>
      </c>
      <c r="H57" s="57">
        <f>SUM(H45:H56)</f>
        <v>0</v>
      </c>
    </row>
    <row r="58" spans="1:8" ht="36.75" x14ac:dyDescent="0.25">
      <c r="A58" s="160" t="s">
        <v>626</v>
      </c>
      <c r="B58" s="391" t="s">
        <v>315</v>
      </c>
      <c r="C58" s="392" t="s">
        <v>820</v>
      </c>
      <c r="D58" s="306"/>
      <c r="E58" s="175" t="s">
        <v>821</v>
      </c>
      <c r="F58" s="175" t="s">
        <v>825</v>
      </c>
      <c r="G58" s="167" t="s">
        <v>1</v>
      </c>
      <c r="H58" s="172" t="s">
        <v>823</v>
      </c>
    </row>
    <row r="59" spans="1:8" x14ac:dyDescent="0.25">
      <c r="A59" s="201"/>
      <c r="B59" s="266"/>
      <c r="C59" s="389"/>
      <c r="D59" s="273"/>
      <c r="E59" s="301" t="str">
        <f t="shared" ref="E59:E70" si="26">IF(B59="","",VLOOKUP(B59,Wirtschaftsdünger2,6,FALSE))</f>
        <v/>
      </c>
      <c r="F59" s="5" t="str">
        <f t="shared" ref="F59:F70" si="27">IF(B59="","",VLOOKUP(B59,Wirtschaftsdünger2,7, FALSE))</f>
        <v/>
      </c>
      <c r="G59" s="79" t="str">
        <f t="shared" ref="G59" si="28">IF(B59="","",E59*C59)</f>
        <v/>
      </c>
      <c r="H59" s="80" t="str">
        <f t="shared" ref="H59" si="29">IF(B59="","",F59*C59)</f>
        <v/>
      </c>
    </row>
    <row r="60" spans="1:8" x14ac:dyDescent="0.25">
      <c r="A60" s="201"/>
      <c r="B60" s="266"/>
      <c r="C60" s="389"/>
      <c r="D60" s="273"/>
      <c r="E60" s="301" t="str">
        <f t="shared" si="26"/>
        <v/>
      </c>
      <c r="F60" s="5" t="str">
        <f t="shared" si="27"/>
        <v/>
      </c>
      <c r="G60" s="152" t="str">
        <f t="shared" ref="G60:G70" si="30">IF(B60="","",E60*C60)</f>
        <v/>
      </c>
      <c r="H60" s="80" t="str">
        <f t="shared" ref="H60:H70" si="31">IF(B60="","",F60*C60)</f>
        <v/>
      </c>
    </row>
    <row r="61" spans="1:8" x14ac:dyDescent="0.25">
      <c r="A61" s="201"/>
      <c r="B61" s="266"/>
      <c r="C61" s="389"/>
      <c r="D61" s="273"/>
      <c r="E61" s="301" t="str">
        <f t="shared" si="26"/>
        <v/>
      </c>
      <c r="F61" s="5" t="str">
        <f t="shared" si="27"/>
        <v/>
      </c>
      <c r="G61" s="152" t="str">
        <f t="shared" si="30"/>
        <v/>
      </c>
      <c r="H61" s="80" t="str">
        <f t="shared" si="31"/>
        <v/>
      </c>
    </row>
    <row r="62" spans="1:8" x14ac:dyDescent="0.25">
      <c r="A62" s="201"/>
      <c r="B62" s="266"/>
      <c r="C62" s="389"/>
      <c r="D62" s="273"/>
      <c r="E62" s="301" t="str">
        <f t="shared" si="26"/>
        <v/>
      </c>
      <c r="F62" s="5" t="str">
        <f t="shared" si="27"/>
        <v/>
      </c>
      <c r="G62" s="152" t="str">
        <f t="shared" si="30"/>
        <v/>
      </c>
      <c r="H62" s="80" t="str">
        <f t="shared" si="31"/>
        <v/>
      </c>
    </row>
    <row r="63" spans="1:8" x14ac:dyDescent="0.25">
      <c r="A63" s="201"/>
      <c r="B63" s="266"/>
      <c r="C63" s="389"/>
      <c r="D63" s="273"/>
      <c r="E63" s="301" t="str">
        <f t="shared" si="26"/>
        <v/>
      </c>
      <c r="F63" s="5" t="str">
        <f t="shared" si="27"/>
        <v/>
      </c>
      <c r="G63" s="152" t="str">
        <f t="shared" si="30"/>
        <v/>
      </c>
      <c r="H63" s="80" t="str">
        <f t="shared" si="31"/>
        <v/>
      </c>
    </row>
    <row r="64" spans="1:8" x14ac:dyDescent="0.25">
      <c r="A64" s="201"/>
      <c r="B64" s="266"/>
      <c r="C64" s="389"/>
      <c r="D64" s="273"/>
      <c r="E64" s="301" t="str">
        <f t="shared" si="26"/>
        <v/>
      </c>
      <c r="F64" s="5" t="str">
        <f t="shared" si="27"/>
        <v/>
      </c>
      <c r="G64" s="152" t="str">
        <f t="shared" si="30"/>
        <v/>
      </c>
      <c r="H64" s="80" t="str">
        <f t="shared" si="31"/>
        <v/>
      </c>
    </row>
    <row r="65" spans="1:8" x14ac:dyDescent="0.25">
      <c r="A65" s="201"/>
      <c r="B65" s="266"/>
      <c r="C65" s="389"/>
      <c r="D65" s="273"/>
      <c r="E65" s="301" t="str">
        <f t="shared" si="26"/>
        <v/>
      </c>
      <c r="F65" s="5" t="str">
        <f t="shared" si="27"/>
        <v/>
      </c>
      <c r="G65" s="152" t="str">
        <f t="shared" si="30"/>
        <v/>
      </c>
      <c r="H65" s="80" t="str">
        <f t="shared" si="31"/>
        <v/>
      </c>
    </row>
    <row r="66" spans="1:8" x14ac:dyDescent="0.25">
      <c r="A66" s="201"/>
      <c r="B66" s="266"/>
      <c r="C66" s="389"/>
      <c r="D66" s="273"/>
      <c r="E66" s="301" t="str">
        <f t="shared" si="26"/>
        <v/>
      </c>
      <c r="F66" s="5" t="str">
        <f t="shared" si="27"/>
        <v/>
      </c>
      <c r="G66" s="152" t="str">
        <f t="shared" si="30"/>
        <v/>
      </c>
      <c r="H66" s="80" t="str">
        <f t="shared" si="31"/>
        <v/>
      </c>
    </row>
    <row r="67" spans="1:8" x14ac:dyDescent="0.25">
      <c r="A67" s="201"/>
      <c r="B67" s="266"/>
      <c r="C67" s="389"/>
      <c r="D67" s="273"/>
      <c r="E67" s="301" t="str">
        <f t="shared" si="26"/>
        <v/>
      </c>
      <c r="F67" s="5" t="str">
        <f t="shared" si="27"/>
        <v/>
      </c>
      <c r="G67" s="152" t="str">
        <f t="shared" si="30"/>
        <v/>
      </c>
      <c r="H67" s="80" t="str">
        <f t="shared" si="31"/>
        <v/>
      </c>
    </row>
    <row r="68" spans="1:8" x14ac:dyDescent="0.25">
      <c r="A68" s="201"/>
      <c r="B68" s="266"/>
      <c r="C68" s="389"/>
      <c r="D68" s="273"/>
      <c r="E68" s="301" t="str">
        <f t="shared" si="26"/>
        <v/>
      </c>
      <c r="F68" s="5" t="str">
        <f t="shared" si="27"/>
        <v/>
      </c>
      <c r="G68" s="152" t="str">
        <f t="shared" si="30"/>
        <v/>
      </c>
      <c r="H68" s="80" t="str">
        <f t="shared" si="31"/>
        <v/>
      </c>
    </row>
    <row r="69" spans="1:8" x14ac:dyDescent="0.25">
      <c r="A69" s="201"/>
      <c r="B69" s="266"/>
      <c r="C69" s="389"/>
      <c r="D69" s="273"/>
      <c r="E69" s="301" t="str">
        <f t="shared" si="26"/>
        <v/>
      </c>
      <c r="F69" s="5" t="str">
        <f t="shared" si="27"/>
        <v/>
      </c>
      <c r="G69" s="152" t="str">
        <f t="shared" si="30"/>
        <v/>
      </c>
      <c r="H69" s="80" t="str">
        <f t="shared" si="31"/>
        <v/>
      </c>
    </row>
    <row r="70" spans="1:8" x14ac:dyDescent="0.25">
      <c r="A70" s="201"/>
      <c r="B70" s="266"/>
      <c r="C70" s="389"/>
      <c r="D70" s="273"/>
      <c r="E70" s="301" t="str">
        <f t="shared" si="26"/>
        <v/>
      </c>
      <c r="F70" s="5" t="str">
        <f t="shared" si="27"/>
        <v/>
      </c>
      <c r="G70" s="152" t="str">
        <f t="shared" si="30"/>
        <v/>
      </c>
      <c r="H70" s="80" t="str">
        <f t="shared" si="31"/>
        <v/>
      </c>
    </row>
    <row r="71" spans="1:8" ht="15.75" thickBot="1" x14ac:dyDescent="0.3">
      <c r="B71" s="8"/>
      <c r="C71" s="9"/>
      <c r="D71" s="12"/>
      <c r="E71" s="9"/>
      <c r="F71" s="9"/>
      <c r="G71" s="426">
        <f>SUM(G59:G70)</f>
        <v>0</v>
      </c>
      <c r="H71" s="57">
        <f>SUM(H59:H70)</f>
        <v>0</v>
      </c>
    </row>
    <row r="72" spans="1:8" ht="26.25" x14ac:dyDescent="0.25">
      <c r="A72" s="160" t="s">
        <v>626</v>
      </c>
      <c r="B72" s="171" t="s">
        <v>298</v>
      </c>
      <c r="C72" s="167" t="s">
        <v>3</v>
      </c>
      <c r="D72" s="396"/>
      <c r="E72" s="169" t="s">
        <v>252</v>
      </c>
      <c r="F72" s="286" t="s">
        <v>822</v>
      </c>
      <c r="G72" s="167" t="s">
        <v>1</v>
      </c>
      <c r="H72" s="172" t="s">
        <v>823</v>
      </c>
    </row>
    <row r="73" spans="1:8" x14ac:dyDescent="0.25">
      <c r="A73" s="201"/>
      <c r="B73" s="252"/>
      <c r="C73" s="389"/>
      <c r="D73" s="273"/>
      <c r="E73" s="390"/>
      <c r="F73" s="201"/>
      <c r="G73" s="79" t="str">
        <f t="shared" ref="G73" si="32">IF(B73="","",E73*C73)</f>
        <v/>
      </c>
      <c r="H73" s="80" t="str">
        <f t="shared" ref="H73" si="33">IF(B73="","",F73*C73)</f>
        <v/>
      </c>
    </row>
    <row r="74" spans="1:8" x14ac:dyDescent="0.25">
      <c r="A74" s="201"/>
      <c r="B74" s="252"/>
      <c r="C74" s="389"/>
      <c r="D74" s="273"/>
      <c r="E74" s="390"/>
      <c r="F74" s="201"/>
      <c r="G74" s="152" t="str">
        <f t="shared" ref="G74:G77" si="34">IF(B74="","",E74*C74)</f>
        <v/>
      </c>
      <c r="H74" s="80" t="str">
        <f t="shared" ref="H74:H77" si="35">IF(B74="","",F74*C74)</f>
        <v/>
      </c>
    </row>
    <row r="75" spans="1:8" x14ac:dyDescent="0.25">
      <c r="A75" s="201"/>
      <c r="B75" s="252"/>
      <c r="C75" s="389"/>
      <c r="D75" s="273"/>
      <c r="E75" s="390"/>
      <c r="F75" s="201"/>
      <c r="G75" s="152" t="str">
        <f t="shared" si="34"/>
        <v/>
      </c>
      <c r="H75" s="80" t="str">
        <f t="shared" si="35"/>
        <v/>
      </c>
    </row>
    <row r="76" spans="1:8" x14ac:dyDescent="0.25">
      <c r="A76" s="201"/>
      <c r="B76" s="252"/>
      <c r="C76" s="389"/>
      <c r="D76" s="273"/>
      <c r="E76" s="390"/>
      <c r="F76" s="201"/>
      <c r="G76" s="152" t="str">
        <f t="shared" si="34"/>
        <v/>
      </c>
      <c r="H76" s="80" t="str">
        <f t="shared" si="35"/>
        <v/>
      </c>
    </row>
    <row r="77" spans="1:8" x14ac:dyDescent="0.25">
      <c r="A77" s="201"/>
      <c r="B77" s="252"/>
      <c r="C77" s="389"/>
      <c r="D77" s="273"/>
      <c r="E77" s="390"/>
      <c r="F77" s="201"/>
      <c r="G77" s="152" t="str">
        <f t="shared" si="34"/>
        <v/>
      </c>
      <c r="H77" s="80" t="str">
        <f t="shared" si="35"/>
        <v/>
      </c>
    </row>
    <row r="78" spans="1:8" ht="15.75" thickBot="1" x14ac:dyDescent="0.3">
      <c r="B78" s="8"/>
      <c r="C78" s="9"/>
      <c r="D78" s="12"/>
      <c r="E78" s="9"/>
      <c r="F78" s="9"/>
      <c r="G78" s="426">
        <f>SUM(G73:G77)</f>
        <v>0</v>
      </c>
      <c r="H78" s="57">
        <f>SUM(H73:H77)</f>
        <v>0</v>
      </c>
    </row>
    <row r="79" spans="1:8" ht="26.25" x14ac:dyDescent="0.25">
      <c r="A79" s="160" t="s">
        <v>626</v>
      </c>
      <c r="B79" s="171" t="s">
        <v>299</v>
      </c>
      <c r="C79" s="167" t="s">
        <v>3</v>
      </c>
      <c r="D79" s="395"/>
      <c r="E79" s="166" t="s">
        <v>252</v>
      </c>
      <c r="F79" s="286" t="s">
        <v>822</v>
      </c>
      <c r="G79" s="167" t="s">
        <v>1</v>
      </c>
      <c r="H79" s="172" t="s">
        <v>823</v>
      </c>
    </row>
    <row r="80" spans="1:8" x14ac:dyDescent="0.25">
      <c r="A80" s="201"/>
      <c r="B80" s="252"/>
      <c r="C80" s="389"/>
      <c r="D80" s="273"/>
      <c r="E80" s="390"/>
      <c r="F80" s="201"/>
      <c r="G80" s="79" t="str">
        <f t="shared" ref="G80" si="36">IF(B80="","",E80*C80)</f>
        <v/>
      </c>
      <c r="H80" s="80" t="str">
        <f t="shared" ref="H80" si="37">IF(B80="","",F80*C80)</f>
        <v/>
      </c>
    </row>
    <row r="81" spans="1:8" x14ac:dyDescent="0.25">
      <c r="A81" s="201"/>
      <c r="B81" s="252"/>
      <c r="C81" s="389"/>
      <c r="D81" s="273"/>
      <c r="E81" s="390"/>
      <c r="F81" s="201"/>
      <c r="G81" s="152" t="str">
        <f t="shared" ref="G81:G84" si="38">IF(B81="","",E81*C81)</f>
        <v/>
      </c>
      <c r="H81" s="80" t="str">
        <f t="shared" ref="H81:H84" si="39">IF(B81="","",F81*C81)</f>
        <v/>
      </c>
    </row>
    <row r="82" spans="1:8" x14ac:dyDescent="0.25">
      <c r="A82" s="201"/>
      <c r="B82" s="252"/>
      <c r="C82" s="389"/>
      <c r="D82" s="273"/>
      <c r="E82" s="390"/>
      <c r="F82" s="201"/>
      <c r="G82" s="152" t="str">
        <f t="shared" si="38"/>
        <v/>
      </c>
      <c r="H82" s="80" t="str">
        <f t="shared" si="39"/>
        <v/>
      </c>
    </row>
    <row r="83" spans="1:8" x14ac:dyDescent="0.25">
      <c r="A83" s="201"/>
      <c r="B83" s="252"/>
      <c r="C83" s="389"/>
      <c r="D83" s="273"/>
      <c r="E83" s="390"/>
      <c r="F83" s="201"/>
      <c r="G83" s="152" t="str">
        <f t="shared" si="38"/>
        <v/>
      </c>
      <c r="H83" s="80" t="str">
        <f t="shared" si="39"/>
        <v/>
      </c>
    </row>
    <row r="84" spans="1:8" x14ac:dyDescent="0.25">
      <c r="A84" s="201"/>
      <c r="B84" s="252"/>
      <c r="C84" s="389"/>
      <c r="D84" s="273"/>
      <c r="E84" s="390"/>
      <c r="F84" s="201"/>
      <c r="G84" s="152" t="str">
        <f t="shared" si="38"/>
        <v/>
      </c>
      <c r="H84" s="80" t="str">
        <f t="shared" si="39"/>
        <v/>
      </c>
    </row>
    <row r="85" spans="1:8" ht="15.75" thickBot="1" x14ac:dyDescent="0.3">
      <c r="B85" s="8"/>
      <c r="C85" s="9"/>
      <c r="D85" s="12"/>
      <c r="E85" s="9"/>
      <c r="F85" s="9"/>
      <c r="G85" s="426">
        <f>SUM(G80:G84)</f>
        <v>0</v>
      </c>
      <c r="H85" s="57">
        <f>SUM(H80:H84)</f>
        <v>0</v>
      </c>
    </row>
    <row r="86" spans="1:8" ht="26.25" x14ac:dyDescent="0.25">
      <c r="A86" s="40" t="s">
        <v>626</v>
      </c>
      <c r="B86" s="171" t="s">
        <v>300</v>
      </c>
      <c r="C86" s="167" t="s">
        <v>3</v>
      </c>
      <c r="D86" s="395"/>
      <c r="E86" s="166" t="s">
        <v>252</v>
      </c>
      <c r="F86" s="286" t="s">
        <v>822</v>
      </c>
      <c r="G86" s="167" t="s">
        <v>1</v>
      </c>
      <c r="H86" s="172" t="s">
        <v>823</v>
      </c>
    </row>
    <row r="87" spans="1:8" x14ac:dyDescent="0.25">
      <c r="A87" s="201"/>
      <c r="B87" s="252"/>
      <c r="C87" s="389"/>
      <c r="D87" s="273"/>
      <c r="E87" s="390"/>
      <c r="F87" s="201"/>
      <c r="G87" s="79" t="str">
        <f t="shared" ref="G87:G91" si="40">IF(B87="","",E87*C87)</f>
        <v/>
      </c>
      <c r="H87" s="80" t="str">
        <f t="shared" ref="H87:H91" si="41">IF(B87="","",F87*C87)</f>
        <v/>
      </c>
    </row>
    <row r="88" spans="1:8" x14ac:dyDescent="0.25">
      <c r="A88" s="201"/>
      <c r="B88" s="252"/>
      <c r="C88" s="389"/>
      <c r="D88" s="273"/>
      <c r="E88" s="390"/>
      <c r="F88" s="201"/>
      <c r="G88" s="303" t="str">
        <f t="shared" si="40"/>
        <v/>
      </c>
      <c r="H88" s="80" t="str">
        <f t="shared" si="41"/>
        <v/>
      </c>
    </row>
    <row r="89" spans="1:8" x14ac:dyDescent="0.25">
      <c r="A89" s="201"/>
      <c r="B89" s="252"/>
      <c r="C89" s="389"/>
      <c r="D89" s="273"/>
      <c r="E89" s="390"/>
      <c r="F89" s="201"/>
      <c r="G89" s="303" t="str">
        <f t="shared" si="40"/>
        <v/>
      </c>
      <c r="H89" s="80" t="str">
        <f t="shared" si="41"/>
        <v/>
      </c>
    </row>
    <row r="90" spans="1:8" x14ac:dyDescent="0.25">
      <c r="A90" s="201"/>
      <c r="B90" s="252"/>
      <c r="C90" s="389"/>
      <c r="D90" s="273"/>
      <c r="E90" s="390"/>
      <c r="F90" s="201"/>
      <c r="G90" s="303" t="str">
        <f t="shared" si="40"/>
        <v/>
      </c>
      <c r="H90" s="80" t="str">
        <f t="shared" si="41"/>
        <v/>
      </c>
    </row>
    <row r="91" spans="1:8" x14ac:dyDescent="0.25">
      <c r="A91" s="201"/>
      <c r="B91" s="252"/>
      <c r="C91" s="389"/>
      <c r="D91" s="273"/>
      <c r="E91" s="390"/>
      <c r="F91" s="201"/>
      <c r="G91" s="303" t="str">
        <f t="shared" si="40"/>
        <v/>
      </c>
      <c r="H91" s="80" t="str">
        <f t="shared" si="41"/>
        <v/>
      </c>
    </row>
    <row r="92" spans="1:8" ht="15.75" thickBot="1" x14ac:dyDescent="0.3">
      <c r="B92" s="8"/>
      <c r="C92" s="9"/>
      <c r="D92" s="12"/>
      <c r="E92" s="9"/>
      <c r="F92" s="9"/>
      <c r="G92" s="427">
        <f>SUM(G87:G91)</f>
        <v>0</v>
      </c>
      <c r="H92" s="54">
        <f>SUM(H87:H91)</f>
        <v>0</v>
      </c>
    </row>
    <row r="93" spans="1:8" ht="26.25" x14ac:dyDescent="0.25">
      <c r="A93" s="160" t="s">
        <v>626</v>
      </c>
      <c r="B93" s="171" t="s">
        <v>4</v>
      </c>
      <c r="C93" s="167" t="s">
        <v>255</v>
      </c>
      <c r="D93" s="167" t="s">
        <v>5</v>
      </c>
      <c r="E93" s="166" t="s">
        <v>6</v>
      </c>
      <c r="F93" s="166" t="s">
        <v>828</v>
      </c>
      <c r="G93" s="167" t="s">
        <v>1</v>
      </c>
      <c r="H93" s="172" t="s">
        <v>823</v>
      </c>
    </row>
    <row r="94" spans="1:8" x14ac:dyDescent="0.25">
      <c r="A94" s="201"/>
      <c r="B94" s="266"/>
      <c r="C94" s="241"/>
      <c r="D94" s="47" t="str">
        <f>IF(B94="","",VLOOKUP(B94,Futtermittel!$A$2:$C$91,2, FALSE))</f>
        <v/>
      </c>
      <c r="E94" s="5" t="str">
        <f>IF(B94="","",VLOOKUP(B94,Futtermittel!$A$2:$C$91,3,FALSE))</f>
        <v/>
      </c>
      <c r="F94" s="5" t="str">
        <f>IF(B94="","",VLOOKUP(B94,Futtermittel!$A$2:$D$91,4,FALSE))</f>
        <v/>
      </c>
      <c r="G94" s="5" t="str">
        <f>IF(B94="","",(C94/100*D94)*E94)</f>
        <v/>
      </c>
      <c r="H94" s="13" t="str">
        <f>IF(B94="","",(C94/100*D94)*F94)</f>
        <v/>
      </c>
    </row>
    <row r="95" spans="1:8" x14ac:dyDescent="0.25">
      <c r="A95" s="201"/>
      <c r="B95" s="266"/>
      <c r="C95" s="241"/>
      <c r="D95" s="47" t="str">
        <f>IF(B95="","",VLOOKUP(B95,Futtermittel!$A$2:$C$91,2, FALSE))</f>
        <v/>
      </c>
      <c r="E95" s="5" t="str">
        <f>IF(B95="","",VLOOKUP(B95,Futtermittel!$A$2:$C$91,3,FALSE))</f>
        <v/>
      </c>
      <c r="F95" s="5" t="str">
        <f>IF(B95="","",VLOOKUP(B95,Futtermittel!$A$2:$D$91,4,FALSE))</f>
        <v/>
      </c>
      <c r="G95" s="5" t="str">
        <f t="shared" ref="G95:G105" si="42">IF(B95="","",(C95/100*D95)*E95)</f>
        <v/>
      </c>
      <c r="H95" s="13" t="str">
        <f t="shared" ref="H95:H105" si="43">IF(B95="","",(C95/100*D95)*F95)</f>
        <v/>
      </c>
    </row>
    <row r="96" spans="1:8" x14ac:dyDescent="0.25">
      <c r="A96" s="201"/>
      <c r="B96" s="266"/>
      <c r="C96" s="241"/>
      <c r="D96" s="47" t="str">
        <f>IF(B96="","",VLOOKUP(B96,Futtermittel!$A$2:$C$91,2, FALSE))</f>
        <v/>
      </c>
      <c r="E96" s="5" t="str">
        <f>IF(B96="","",VLOOKUP(B96,Futtermittel!$A$2:$C$91,3,FALSE))</f>
        <v/>
      </c>
      <c r="F96" s="5" t="str">
        <f>IF(B96="","",VLOOKUP(B96,Futtermittel!$A$2:$D$91,4,FALSE))</f>
        <v/>
      </c>
      <c r="G96" s="5" t="str">
        <f t="shared" si="42"/>
        <v/>
      </c>
      <c r="H96" s="13" t="str">
        <f t="shared" si="43"/>
        <v/>
      </c>
    </row>
    <row r="97" spans="1:8" x14ac:dyDescent="0.25">
      <c r="A97" s="201"/>
      <c r="B97" s="266"/>
      <c r="C97" s="241"/>
      <c r="D97" s="47" t="str">
        <f>IF(B97="","",VLOOKUP(B97,Futtermittel!$A$2:$C$91,2, FALSE))</f>
        <v/>
      </c>
      <c r="E97" s="5" t="str">
        <f>IF(B97="","",VLOOKUP(B97,Futtermittel!$A$2:$C$91,3,FALSE))</f>
        <v/>
      </c>
      <c r="F97" s="5" t="str">
        <f>IF(B97="","",VLOOKUP(B97,Futtermittel!$A$2:$D$91,4,FALSE))</f>
        <v/>
      </c>
      <c r="G97" s="5" t="str">
        <f t="shared" si="42"/>
        <v/>
      </c>
      <c r="H97" s="13" t="str">
        <f t="shared" si="43"/>
        <v/>
      </c>
    </row>
    <row r="98" spans="1:8" x14ac:dyDescent="0.25">
      <c r="A98" s="201"/>
      <c r="B98" s="266"/>
      <c r="C98" s="241"/>
      <c r="D98" s="47" t="str">
        <f>IF(B98="","",VLOOKUP(B98,Futtermittel!$A$2:$C$91,2, FALSE))</f>
        <v/>
      </c>
      <c r="E98" s="5" t="str">
        <f>IF(B98="","",VLOOKUP(B98,Futtermittel!$A$2:$C$91,3,FALSE))</f>
        <v/>
      </c>
      <c r="F98" s="5" t="str">
        <f>IF(B98="","",VLOOKUP(B98,Futtermittel!$A$2:$D$91,4,FALSE))</f>
        <v/>
      </c>
      <c r="G98" s="5" t="str">
        <f t="shared" si="42"/>
        <v/>
      </c>
      <c r="H98" s="13" t="str">
        <f t="shared" si="43"/>
        <v/>
      </c>
    </row>
    <row r="99" spans="1:8" x14ac:dyDescent="0.25">
      <c r="A99" s="201"/>
      <c r="B99" s="266"/>
      <c r="C99" s="241"/>
      <c r="D99" s="47" t="str">
        <f>IF(B99="","",VLOOKUP(B99,Futtermittel!$A$2:$C$91,2, FALSE))</f>
        <v/>
      </c>
      <c r="E99" s="5" t="str">
        <f>IF(B99="","",VLOOKUP(B99,Futtermittel!$A$2:$C$91,3,FALSE))</f>
        <v/>
      </c>
      <c r="F99" s="5" t="str">
        <f>IF(B99="","",VLOOKUP(B99,Futtermittel!$A$2:$D$91,4,FALSE))</f>
        <v/>
      </c>
      <c r="G99" s="5" t="str">
        <f t="shared" si="42"/>
        <v/>
      </c>
      <c r="H99" s="13" t="str">
        <f t="shared" si="43"/>
        <v/>
      </c>
    </row>
    <row r="100" spans="1:8" x14ac:dyDescent="0.25">
      <c r="A100" s="201"/>
      <c r="B100" s="266"/>
      <c r="C100" s="241"/>
      <c r="D100" s="47" t="str">
        <f>IF(B100="","",VLOOKUP(B100,Futtermittel!$A$2:$C$91,2, FALSE))</f>
        <v/>
      </c>
      <c r="E100" s="5" t="str">
        <f>IF(B100="","",VLOOKUP(B100,Futtermittel!$A$2:$C$91,3,FALSE))</f>
        <v/>
      </c>
      <c r="F100" s="5" t="str">
        <f>IF(B100="","",VLOOKUP(B100,Futtermittel!$A$2:$D$91,4,FALSE))</f>
        <v/>
      </c>
      <c r="G100" s="5" t="str">
        <f t="shared" si="42"/>
        <v/>
      </c>
      <c r="H100" s="13" t="str">
        <f t="shared" si="43"/>
        <v/>
      </c>
    </row>
    <row r="101" spans="1:8" x14ac:dyDescent="0.25">
      <c r="A101" s="201"/>
      <c r="B101" s="266"/>
      <c r="C101" s="241"/>
      <c r="D101" s="47" t="str">
        <f>IF(B101="","",VLOOKUP(B101,Futtermittel!$A$2:$C$91,2, FALSE))</f>
        <v/>
      </c>
      <c r="E101" s="5" t="str">
        <f>IF(B101="","",VLOOKUP(B101,Futtermittel!$A$2:$C$91,3,FALSE))</f>
        <v/>
      </c>
      <c r="F101" s="5" t="str">
        <f>IF(B101="","",VLOOKUP(B101,Futtermittel!$A$2:$D$91,4,FALSE))</f>
        <v/>
      </c>
      <c r="G101" s="5" t="str">
        <f t="shared" si="42"/>
        <v/>
      </c>
      <c r="H101" s="13" t="str">
        <f t="shared" si="43"/>
        <v/>
      </c>
    </row>
    <row r="102" spans="1:8" x14ac:dyDescent="0.25">
      <c r="A102" s="201"/>
      <c r="B102" s="266"/>
      <c r="C102" s="241"/>
      <c r="D102" s="47" t="str">
        <f>IF(B102="","",VLOOKUP(B102,Futtermittel!$A$2:$C$91,2, FALSE))</f>
        <v/>
      </c>
      <c r="E102" s="5" t="str">
        <f>IF(B102="","",VLOOKUP(B102,Futtermittel!$A$2:$C$91,3,FALSE))</f>
        <v/>
      </c>
      <c r="F102" s="5" t="str">
        <f>IF(B102="","",VLOOKUP(B102,Futtermittel!$A$2:$D$91,4,FALSE))</f>
        <v/>
      </c>
      <c r="G102" s="5" t="str">
        <f t="shared" si="42"/>
        <v/>
      </c>
      <c r="H102" s="13" t="str">
        <f t="shared" si="43"/>
        <v/>
      </c>
    </row>
    <row r="103" spans="1:8" x14ac:dyDescent="0.25">
      <c r="A103" s="201"/>
      <c r="B103" s="266"/>
      <c r="C103" s="241"/>
      <c r="D103" s="47" t="str">
        <f>IF(B103="","",VLOOKUP(B103,Futtermittel!$A$2:$C$91,2, FALSE))</f>
        <v/>
      </c>
      <c r="E103" s="5" t="str">
        <f>IF(B103="","",VLOOKUP(B103,Futtermittel!$A$2:$C$91,3,FALSE))</f>
        <v/>
      </c>
      <c r="F103" s="5" t="str">
        <f>IF(B103="","",VLOOKUP(B103,Futtermittel!$A$2:$D$91,4,FALSE))</f>
        <v/>
      </c>
      <c r="G103" s="5" t="str">
        <f t="shared" si="42"/>
        <v/>
      </c>
      <c r="H103" s="13" t="str">
        <f t="shared" si="43"/>
        <v/>
      </c>
    </row>
    <row r="104" spans="1:8" x14ac:dyDescent="0.25">
      <c r="A104" s="201"/>
      <c r="B104" s="266"/>
      <c r="C104" s="241"/>
      <c r="D104" s="47" t="str">
        <f>IF(B104="","",VLOOKUP(B104,Futtermittel!$A$2:$C$91,2, FALSE))</f>
        <v/>
      </c>
      <c r="E104" s="5" t="str">
        <f>IF(B104="","",VLOOKUP(B104,Futtermittel!$A$2:$C$91,3,FALSE))</f>
        <v/>
      </c>
      <c r="F104" s="5" t="str">
        <f>IF(B104="","",VLOOKUP(B104,Futtermittel!$A$2:$D$91,4,FALSE))</f>
        <v/>
      </c>
      <c r="G104" s="5" t="str">
        <f t="shared" si="42"/>
        <v/>
      </c>
      <c r="H104" s="13" t="str">
        <f t="shared" si="43"/>
        <v/>
      </c>
    </row>
    <row r="105" spans="1:8" x14ac:dyDescent="0.25">
      <c r="A105" s="201"/>
      <c r="B105" s="266"/>
      <c r="C105" s="241"/>
      <c r="D105" s="47" t="str">
        <f>IF(B105="","",VLOOKUP(B105,Futtermittel!$A$2:$C$91,2, FALSE))</f>
        <v/>
      </c>
      <c r="E105" s="5" t="str">
        <f>IF(B105="","",VLOOKUP(B105,Futtermittel!$A$2:$C$91,3,FALSE))</f>
        <v/>
      </c>
      <c r="F105" s="5" t="str">
        <f>IF(B105="","",VLOOKUP(B105,Futtermittel!$A$2:$D$91,4,FALSE))</f>
        <v/>
      </c>
      <c r="G105" s="5" t="str">
        <f t="shared" si="42"/>
        <v/>
      </c>
      <c r="H105" s="13" t="str">
        <f t="shared" si="43"/>
        <v/>
      </c>
    </row>
    <row r="106" spans="1:8" ht="15.75" thickBot="1" x14ac:dyDescent="0.3">
      <c r="B106" s="8"/>
      <c r="C106" s="9"/>
      <c r="D106" s="12"/>
      <c r="E106" s="9"/>
      <c r="F106" s="9"/>
      <c r="G106" s="55">
        <f>SUM(G94:G105)</f>
        <v>0</v>
      </c>
      <c r="H106" s="56">
        <f>SUM(H94:H105)</f>
        <v>0</v>
      </c>
    </row>
    <row r="107" spans="1:8" ht="26.25" customHeight="1" x14ac:dyDescent="0.25">
      <c r="A107" s="160" t="s">
        <v>626</v>
      </c>
      <c r="B107" s="178" t="s">
        <v>853</v>
      </c>
      <c r="C107" s="167" t="s">
        <v>3</v>
      </c>
      <c r="D107" s="306"/>
      <c r="E107" s="166" t="s">
        <v>252</v>
      </c>
      <c r="F107" s="286" t="s">
        <v>822</v>
      </c>
      <c r="G107" s="167" t="s">
        <v>1</v>
      </c>
      <c r="H107" s="172" t="s">
        <v>823</v>
      </c>
    </row>
    <row r="108" spans="1:8" x14ac:dyDescent="0.25">
      <c r="A108" s="201"/>
      <c r="B108" s="266"/>
      <c r="C108" s="385"/>
      <c r="D108" s="387"/>
      <c r="E108" s="388" t="str">
        <f t="shared" ref="E108:E119" si="44">IF($B108="","",VLOOKUP($B108,pflProdukteSaatgut,2,FALSE))</f>
        <v/>
      </c>
      <c r="F108" s="78" t="str">
        <f t="shared" ref="F108:F119" si="45">IF($B108="","",VLOOKUP($B108,pflProdukteSaatgut,3,FALSE))</f>
        <v/>
      </c>
      <c r="G108" s="79" t="str">
        <f t="shared" ref="G108:G119" si="46">IF(B108="","",E108*C108)</f>
        <v/>
      </c>
      <c r="H108" s="80" t="str">
        <f t="shared" ref="H108:H119" si="47">IF(B108="","",F108*C108)</f>
        <v/>
      </c>
    </row>
    <row r="109" spans="1:8" x14ac:dyDescent="0.25">
      <c r="A109" s="201"/>
      <c r="B109" s="266"/>
      <c r="C109" s="385"/>
      <c r="D109" s="387"/>
      <c r="E109" s="388" t="str">
        <f t="shared" si="44"/>
        <v/>
      </c>
      <c r="F109" s="78" t="str">
        <f t="shared" si="45"/>
        <v/>
      </c>
      <c r="G109" s="303" t="str">
        <f t="shared" si="46"/>
        <v/>
      </c>
      <c r="H109" s="80" t="str">
        <f t="shared" si="47"/>
        <v/>
      </c>
    </row>
    <row r="110" spans="1:8" x14ac:dyDescent="0.25">
      <c r="A110" s="201"/>
      <c r="B110" s="266"/>
      <c r="C110" s="385"/>
      <c r="D110" s="387"/>
      <c r="E110" s="388" t="str">
        <f t="shared" si="44"/>
        <v/>
      </c>
      <c r="F110" s="78" t="str">
        <f t="shared" si="45"/>
        <v/>
      </c>
      <c r="G110" s="303" t="str">
        <f t="shared" si="46"/>
        <v/>
      </c>
      <c r="H110" s="80" t="str">
        <f t="shared" si="47"/>
        <v/>
      </c>
    </row>
    <row r="111" spans="1:8" x14ac:dyDescent="0.25">
      <c r="A111" s="201"/>
      <c r="B111" s="266"/>
      <c r="C111" s="385"/>
      <c r="D111" s="387"/>
      <c r="E111" s="388" t="str">
        <f t="shared" si="44"/>
        <v/>
      </c>
      <c r="F111" s="78" t="str">
        <f t="shared" si="45"/>
        <v/>
      </c>
      <c r="G111" s="303" t="str">
        <f t="shared" si="46"/>
        <v/>
      </c>
      <c r="H111" s="80" t="str">
        <f t="shared" si="47"/>
        <v/>
      </c>
    </row>
    <row r="112" spans="1:8" x14ac:dyDescent="0.25">
      <c r="A112" s="201"/>
      <c r="B112" s="266"/>
      <c r="C112" s="385"/>
      <c r="D112" s="387"/>
      <c r="E112" s="388" t="str">
        <f t="shared" si="44"/>
        <v/>
      </c>
      <c r="F112" s="78" t="str">
        <f t="shared" si="45"/>
        <v/>
      </c>
      <c r="G112" s="303" t="str">
        <f t="shared" si="46"/>
        <v/>
      </c>
      <c r="H112" s="80" t="str">
        <f t="shared" si="47"/>
        <v/>
      </c>
    </row>
    <row r="113" spans="1:8" x14ac:dyDescent="0.25">
      <c r="A113" s="201"/>
      <c r="B113" s="266"/>
      <c r="C113" s="385"/>
      <c r="D113" s="387"/>
      <c r="E113" s="388" t="str">
        <f t="shared" si="44"/>
        <v/>
      </c>
      <c r="F113" s="78" t="str">
        <f t="shared" si="45"/>
        <v/>
      </c>
      <c r="G113" s="303" t="str">
        <f t="shared" si="46"/>
        <v/>
      </c>
      <c r="H113" s="80" t="str">
        <f t="shared" si="47"/>
        <v/>
      </c>
    </row>
    <row r="114" spans="1:8" x14ac:dyDescent="0.25">
      <c r="A114" s="201"/>
      <c r="B114" s="266"/>
      <c r="C114" s="385"/>
      <c r="D114" s="387"/>
      <c r="E114" s="388" t="str">
        <f t="shared" si="44"/>
        <v/>
      </c>
      <c r="F114" s="78" t="str">
        <f t="shared" si="45"/>
        <v/>
      </c>
      <c r="G114" s="303" t="str">
        <f t="shared" si="46"/>
        <v/>
      </c>
      <c r="H114" s="80" t="str">
        <f t="shared" si="47"/>
        <v/>
      </c>
    </row>
    <row r="115" spans="1:8" x14ac:dyDescent="0.25">
      <c r="A115" s="201"/>
      <c r="B115" s="266"/>
      <c r="C115" s="385"/>
      <c r="D115" s="387"/>
      <c r="E115" s="388" t="str">
        <f t="shared" si="44"/>
        <v/>
      </c>
      <c r="F115" s="78" t="str">
        <f t="shared" si="45"/>
        <v/>
      </c>
      <c r="G115" s="303" t="str">
        <f t="shared" si="46"/>
        <v/>
      </c>
      <c r="H115" s="80" t="str">
        <f t="shared" si="47"/>
        <v/>
      </c>
    </row>
    <row r="116" spans="1:8" x14ac:dyDescent="0.25">
      <c r="A116" s="201"/>
      <c r="B116" s="266"/>
      <c r="C116" s="385"/>
      <c r="D116" s="387"/>
      <c r="E116" s="388" t="str">
        <f t="shared" si="44"/>
        <v/>
      </c>
      <c r="F116" s="78" t="str">
        <f t="shared" si="45"/>
        <v/>
      </c>
      <c r="G116" s="303" t="str">
        <f t="shared" si="46"/>
        <v/>
      </c>
      <c r="H116" s="80" t="str">
        <f t="shared" si="47"/>
        <v/>
      </c>
    </row>
    <row r="117" spans="1:8" x14ac:dyDescent="0.25">
      <c r="A117" s="201"/>
      <c r="B117" s="266"/>
      <c r="C117" s="385"/>
      <c r="D117" s="387"/>
      <c r="E117" s="388" t="str">
        <f t="shared" si="44"/>
        <v/>
      </c>
      <c r="F117" s="78" t="str">
        <f t="shared" si="45"/>
        <v/>
      </c>
      <c r="G117" s="303" t="str">
        <f t="shared" si="46"/>
        <v/>
      </c>
      <c r="H117" s="80" t="str">
        <f t="shared" si="47"/>
        <v/>
      </c>
    </row>
    <row r="118" spans="1:8" x14ac:dyDescent="0.25">
      <c r="A118" s="201"/>
      <c r="B118" s="266"/>
      <c r="C118" s="385"/>
      <c r="D118" s="387"/>
      <c r="E118" s="388" t="str">
        <f t="shared" si="44"/>
        <v/>
      </c>
      <c r="F118" s="78" t="str">
        <f t="shared" si="45"/>
        <v/>
      </c>
      <c r="G118" s="303" t="str">
        <f t="shared" si="46"/>
        <v/>
      </c>
      <c r="H118" s="80" t="str">
        <f t="shared" si="47"/>
        <v/>
      </c>
    </row>
    <row r="119" spans="1:8" x14ac:dyDescent="0.25">
      <c r="A119" s="201"/>
      <c r="B119" s="266"/>
      <c r="C119" s="385"/>
      <c r="D119" s="387"/>
      <c r="E119" s="388" t="str">
        <f t="shared" si="44"/>
        <v/>
      </c>
      <c r="F119" s="78" t="str">
        <f t="shared" si="45"/>
        <v/>
      </c>
      <c r="G119" s="303" t="str">
        <f t="shared" si="46"/>
        <v/>
      </c>
      <c r="H119" s="80" t="str">
        <f t="shared" si="47"/>
        <v/>
      </c>
    </row>
    <row r="120" spans="1:8" ht="15.75" thickBot="1" x14ac:dyDescent="0.3">
      <c r="B120" s="8"/>
      <c r="C120" s="9"/>
      <c r="D120" s="12"/>
      <c r="E120" s="9"/>
      <c r="F120" s="9"/>
      <c r="G120" s="55">
        <f>SUM(G108:G119)</f>
        <v>0</v>
      </c>
      <c r="H120" s="56">
        <f>SUM(H108:H119)</f>
        <v>0</v>
      </c>
    </row>
    <row r="121" spans="1:8" ht="26.25" x14ac:dyDescent="0.25">
      <c r="A121" s="160" t="s">
        <v>626</v>
      </c>
      <c r="B121" s="105" t="s">
        <v>302</v>
      </c>
      <c r="C121" s="167" t="s">
        <v>3</v>
      </c>
      <c r="D121" s="397"/>
      <c r="E121" s="286" t="s">
        <v>252</v>
      </c>
      <c r="F121" s="286" t="s">
        <v>822</v>
      </c>
      <c r="G121" s="167" t="s">
        <v>1</v>
      </c>
      <c r="H121" s="172" t="s">
        <v>823</v>
      </c>
    </row>
    <row r="122" spans="1:8" x14ac:dyDescent="0.25">
      <c r="A122" s="201"/>
      <c r="B122" s="266"/>
      <c r="C122" s="385"/>
      <c r="D122" s="387"/>
      <c r="E122" s="386" t="str">
        <f>IF(B122="","",VLOOKUP(B122,tie_Produkte!$B$3:$E$97,2, FALSE))</f>
        <v/>
      </c>
      <c r="F122" s="70" t="str">
        <f>IF(B122="","",VLOOKUP(B122,tie_Produkte!$B$3:$E$97,3,FALSE))</f>
        <v/>
      </c>
      <c r="G122" s="136" t="str">
        <f t="shared" ref="G122:G133" si="48">IF(B122="","",E122*C122)</f>
        <v/>
      </c>
      <c r="H122" s="10" t="str">
        <f t="shared" ref="H122:H133" si="49">IF(B122="","",C122*F122)</f>
        <v/>
      </c>
    </row>
    <row r="123" spans="1:8" x14ac:dyDescent="0.25">
      <c r="A123" s="201"/>
      <c r="B123" s="266"/>
      <c r="C123" s="385"/>
      <c r="D123" s="387"/>
      <c r="E123" s="386" t="str">
        <f>IF(B123="","",VLOOKUP(B123,tie_Produkte!$B$3:$E$97,2, FALSE))</f>
        <v/>
      </c>
      <c r="F123" s="70" t="str">
        <f>IF(B123="","",VLOOKUP(B123,tie_Produkte!$B$3:$E$97,3,FALSE))</f>
        <v/>
      </c>
      <c r="G123" s="136" t="str">
        <f t="shared" si="48"/>
        <v/>
      </c>
      <c r="H123" s="10" t="str">
        <f t="shared" si="49"/>
        <v/>
      </c>
    </row>
    <row r="124" spans="1:8" x14ac:dyDescent="0.25">
      <c r="A124" s="201"/>
      <c r="B124" s="266"/>
      <c r="C124" s="385"/>
      <c r="D124" s="387"/>
      <c r="E124" s="386" t="str">
        <f>IF(B124="","",VLOOKUP(B124,tie_Produkte!$B$3:$E$97,2, FALSE))</f>
        <v/>
      </c>
      <c r="F124" s="70" t="str">
        <f>IF(B124="","",VLOOKUP(B124,tie_Produkte!$B$3:$E$97,3,FALSE))</f>
        <v/>
      </c>
      <c r="G124" s="136" t="str">
        <f t="shared" si="48"/>
        <v/>
      </c>
      <c r="H124" s="10" t="str">
        <f t="shared" si="49"/>
        <v/>
      </c>
    </row>
    <row r="125" spans="1:8" x14ac:dyDescent="0.25">
      <c r="A125" s="201"/>
      <c r="B125" s="266"/>
      <c r="C125" s="385"/>
      <c r="D125" s="387"/>
      <c r="E125" s="386" t="str">
        <f>IF(B125="","",VLOOKUP(B125,tie_Produkte!$B$3:$E$97,2, FALSE))</f>
        <v/>
      </c>
      <c r="F125" s="70" t="str">
        <f>IF(B125="","",VLOOKUP(B125,tie_Produkte!$B$3:$E$97,3,FALSE))</f>
        <v/>
      </c>
      <c r="G125" s="136" t="str">
        <f t="shared" si="48"/>
        <v/>
      </c>
      <c r="H125" s="10" t="str">
        <f t="shared" si="49"/>
        <v/>
      </c>
    </row>
    <row r="126" spans="1:8" x14ac:dyDescent="0.25">
      <c r="A126" s="201"/>
      <c r="B126" s="266"/>
      <c r="C126" s="385"/>
      <c r="D126" s="387"/>
      <c r="E126" s="386" t="str">
        <f>IF(B126="","",VLOOKUP(B126,tie_Produkte!$B$3:$E$97,2, FALSE))</f>
        <v/>
      </c>
      <c r="F126" s="70" t="str">
        <f>IF(B126="","",VLOOKUP(B126,tie_Produkte!$B$3:$E$97,3,FALSE))</f>
        <v/>
      </c>
      <c r="G126" s="136" t="str">
        <f t="shared" si="48"/>
        <v/>
      </c>
      <c r="H126" s="10" t="str">
        <f t="shared" si="49"/>
        <v/>
      </c>
    </row>
    <row r="127" spans="1:8" x14ac:dyDescent="0.25">
      <c r="A127" s="201"/>
      <c r="B127" s="266"/>
      <c r="C127" s="385"/>
      <c r="D127" s="387"/>
      <c r="E127" s="386" t="str">
        <f>IF(B127="","",VLOOKUP(B127,tie_Produkte!$B$3:$E$97,2, FALSE))</f>
        <v/>
      </c>
      <c r="F127" s="70" t="str">
        <f>IF(B127="","",VLOOKUP(B127,tie_Produkte!$B$3:$E$97,3,FALSE))</f>
        <v/>
      </c>
      <c r="G127" s="136" t="str">
        <f t="shared" si="48"/>
        <v/>
      </c>
      <c r="H127" s="10" t="str">
        <f t="shared" si="49"/>
        <v/>
      </c>
    </row>
    <row r="128" spans="1:8" x14ac:dyDescent="0.25">
      <c r="A128" s="201"/>
      <c r="B128" s="266"/>
      <c r="C128" s="385"/>
      <c r="D128" s="387"/>
      <c r="E128" s="386" t="str">
        <f>IF(B128="","",VLOOKUP(B128,tie_Produkte!$B$3:$E$97,2, FALSE))</f>
        <v/>
      </c>
      <c r="F128" s="70" t="str">
        <f>IF(B128="","",VLOOKUP(B128,tie_Produkte!$B$3:$E$97,3,FALSE))</f>
        <v/>
      </c>
      <c r="G128" s="136" t="str">
        <f t="shared" si="48"/>
        <v/>
      </c>
      <c r="H128" s="10" t="str">
        <f t="shared" si="49"/>
        <v/>
      </c>
    </row>
    <row r="129" spans="1:9" x14ac:dyDescent="0.25">
      <c r="A129" s="201"/>
      <c r="B129" s="266"/>
      <c r="C129" s="385"/>
      <c r="D129" s="387"/>
      <c r="E129" s="386" t="str">
        <f>IF(B129="","",VLOOKUP(B129,tie_Produkte!$B$3:$E$97,2, FALSE))</f>
        <v/>
      </c>
      <c r="F129" s="70" t="str">
        <f>IF(B129="","",VLOOKUP(B129,tie_Produkte!$B$3:$E$97,3,FALSE))</f>
        <v/>
      </c>
      <c r="G129" s="136" t="str">
        <f t="shared" si="48"/>
        <v/>
      </c>
      <c r="H129" s="10" t="str">
        <f t="shared" si="49"/>
        <v/>
      </c>
    </row>
    <row r="130" spans="1:9" x14ac:dyDescent="0.25">
      <c r="A130" s="201"/>
      <c r="B130" s="266"/>
      <c r="C130" s="385"/>
      <c r="D130" s="387"/>
      <c r="E130" s="386" t="str">
        <f>IF(B130="","",VLOOKUP(B130,tie_Produkte!$B$3:$E$97,2, FALSE))</f>
        <v/>
      </c>
      <c r="F130" s="70" t="str">
        <f>IF(B130="","",VLOOKUP(B130,tie_Produkte!$B$3:$E$97,3,FALSE))</f>
        <v/>
      </c>
      <c r="G130" s="136" t="str">
        <f t="shared" si="48"/>
        <v/>
      </c>
      <c r="H130" s="10" t="str">
        <f t="shared" si="49"/>
        <v/>
      </c>
    </row>
    <row r="131" spans="1:9" x14ac:dyDescent="0.25">
      <c r="A131" s="201"/>
      <c r="B131" s="266"/>
      <c r="C131" s="385"/>
      <c r="D131" s="387"/>
      <c r="E131" s="386" t="str">
        <f>IF(B131="","",VLOOKUP(B131,tie_Produkte!$B$3:$E$97,2, FALSE))</f>
        <v/>
      </c>
      <c r="F131" s="70" t="str">
        <f>IF(B131="","",VLOOKUP(B131,tie_Produkte!$B$3:$E$97,3,FALSE))</f>
        <v/>
      </c>
      <c r="G131" s="136" t="str">
        <f t="shared" si="48"/>
        <v/>
      </c>
      <c r="H131" s="10" t="str">
        <f t="shared" si="49"/>
        <v/>
      </c>
    </row>
    <row r="132" spans="1:9" x14ac:dyDescent="0.25">
      <c r="A132" s="201"/>
      <c r="B132" s="266"/>
      <c r="C132" s="385"/>
      <c r="D132" s="387"/>
      <c r="E132" s="386" t="str">
        <f>IF(B132="","",VLOOKUP(B132,tie_Produkte!$B$3:$E$97,2, FALSE))</f>
        <v/>
      </c>
      <c r="F132" s="70" t="str">
        <f>IF(B132="","",VLOOKUP(B132,tie_Produkte!$B$3:$E$97,3,FALSE))</f>
        <v/>
      </c>
      <c r="G132" s="136" t="str">
        <f t="shared" si="48"/>
        <v/>
      </c>
      <c r="H132" s="10" t="str">
        <f t="shared" si="49"/>
        <v/>
      </c>
    </row>
    <row r="133" spans="1:9" x14ac:dyDescent="0.25">
      <c r="A133" s="201"/>
      <c r="B133" s="266"/>
      <c r="C133" s="385"/>
      <c r="D133" s="387"/>
      <c r="E133" s="386" t="str">
        <f>IF(B133="","",VLOOKUP(B133,tie_Produkte!$B$3:$E$97,2, FALSE))</f>
        <v/>
      </c>
      <c r="F133" s="70" t="str">
        <f>IF(B133="","",VLOOKUP(B133,tie_Produkte!$B$3:$E$97,3,FALSE))</f>
        <v/>
      </c>
      <c r="G133" s="136" t="str">
        <f t="shared" si="48"/>
        <v/>
      </c>
      <c r="H133" s="10" t="str">
        <f t="shared" si="49"/>
        <v/>
      </c>
    </row>
    <row r="134" spans="1:9" ht="15.75" thickBot="1" x14ac:dyDescent="0.3">
      <c r="B134" s="11"/>
      <c r="C134" s="12"/>
      <c r="D134" s="12"/>
      <c r="E134" s="12"/>
      <c r="F134" s="12"/>
      <c r="G134" s="55">
        <f>SUM(G122:G133)</f>
        <v>0</v>
      </c>
      <c r="H134" s="56">
        <f>SUM(H122:H133)</f>
        <v>0</v>
      </c>
    </row>
    <row r="135" spans="1:9" ht="26.25" x14ac:dyDescent="0.25">
      <c r="A135" s="160" t="s">
        <v>626</v>
      </c>
      <c r="B135" s="269" t="s">
        <v>304</v>
      </c>
      <c r="C135" s="183" t="s">
        <v>3</v>
      </c>
      <c r="D135" s="398"/>
      <c r="E135" s="182" t="s">
        <v>252</v>
      </c>
      <c r="F135" s="182" t="s">
        <v>822</v>
      </c>
      <c r="G135" s="167" t="s">
        <v>1</v>
      </c>
      <c r="H135" s="172" t="s">
        <v>823</v>
      </c>
      <c r="I135" s="1"/>
    </row>
    <row r="136" spans="1:9" x14ac:dyDescent="0.25">
      <c r="A136" s="201"/>
      <c r="B136" s="252"/>
      <c r="C136" s="241"/>
      <c r="D136" s="300"/>
      <c r="E136" s="201"/>
      <c r="F136" s="201"/>
      <c r="G136" s="5" t="str">
        <f t="shared" ref="G136:G149" si="50">IF(B136="","",E136*C136)</f>
        <v/>
      </c>
      <c r="H136" s="10" t="str">
        <f t="shared" ref="H136:H149" si="51">IF(B136="","",C136*F136)</f>
        <v/>
      </c>
      <c r="I136" s="1"/>
    </row>
    <row r="137" spans="1:9" x14ac:dyDescent="0.25">
      <c r="A137" s="201"/>
      <c r="B137" s="252"/>
      <c r="C137" s="241"/>
      <c r="D137" s="300"/>
      <c r="E137" s="201"/>
      <c r="F137" s="201"/>
      <c r="G137" s="5" t="str">
        <f t="shared" si="50"/>
        <v/>
      </c>
      <c r="H137" s="10" t="str">
        <f t="shared" si="51"/>
        <v/>
      </c>
      <c r="I137" s="1"/>
    </row>
    <row r="138" spans="1:9" x14ac:dyDescent="0.25">
      <c r="A138" s="201"/>
      <c r="B138" s="252"/>
      <c r="C138" s="241"/>
      <c r="D138" s="300"/>
      <c r="E138" s="201"/>
      <c r="F138" s="201"/>
      <c r="G138" s="5" t="str">
        <f t="shared" si="50"/>
        <v/>
      </c>
      <c r="H138" s="10" t="str">
        <f t="shared" si="51"/>
        <v/>
      </c>
      <c r="I138" s="1"/>
    </row>
    <row r="139" spans="1:9" x14ac:dyDescent="0.25">
      <c r="A139" s="201"/>
      <c r="B139" s="252"/>
      <c r="C139" s="241"/>
      <c r="D139" s="300"/>
      <c r="E139" s="201"/>
      <c r="F139" s="201"/>
      <c r="G139" s="5" t="str">
        <f t="shared" si="50"/>
        <v/>
      </c>
      <c r="H139" s="10" t="str">
        <f t="shared" si="51"/>
        <v/>
      </c>
      <c r="I139" s="1"/>
    </row>
    <row r="140" spans="1:9" x14ac:dyDescent="0.25">
      <c r="A140" s="201"/>
      <c r="B140" s="252"/>
      <c r="C140" s="241"/>
      <c r="D140" s="300"/>
      <c r="E140" s="201"/>
      <c r="F140" s="201"/>
      <c r="G140" s="5" t="str">
        <f t="shared" si="50"/>
        <v/>
      </c>
      <c r="H140" s="10" t="str">
        <f t="shared" si="51"/>
        <v/>
      </c>
      <c r="I140" s="1"/>
    </row>
    <row r="141" spans="1:9" x14ac:dyDescent="0.25">
      <c r="A141" s="201"/>
      <c r="B141" s="252"/>
      <c r="C141" s="241"/>
      <c r="D141" s="300"/>
      <c r="E141" s="201"/>
      <c r="F141" s="201"/>
      <c r="G141" s="5" t="str">
        <f t="shared" si="50"/>
        <v/>
      </c>
      <c r="H141" s="10" t="str">
        <f t="shared" si="51"/>
        <v/>
      </c>
      <c r="I141" s="1"/>
    </row>
    <row r="142" spans="1:9" x14ac:dyDescent="0.25">
      <c r="A142" s="201"/>
      <c r="B142" s="252"/>
      <c r="C142" s="241"/>
      <c r="D142" s="300"/>
      <c r="E142" s="201"/>
      <c r="F142" s="201"/>
      <c r="G142" s="5" t="str">
        <f t="shared" si="50"/>
        <v/>
      </c>
      <c r="H142" s="10" t="str">
        <f t="shared" si="51"/>
        <v/>
      </c>
      <c r="I142" s="1"/>
    </row>
    <row r="143" spans="1:9" x14ac:dyDescent="0.25">
      <c r="A143" s="201"/>
      <c r="B143" s="252"/>
      <c r="C143" s="241"/>
      <c r="D143" s="300"/>
      <c r="E143" s="201"/>
      <c r="F143" s="201"/>
      <c r="G143" s="5" t="str">
        <f t="shared" si="50"/>
        <v/>
      </c>
      <c r="H143" s="10" t="str">
        <f t="shared" si="51"/>
        <v/>
      </c>
      <c r="I143" s="1"/>
    </row>
    <row r="144" spans="1:9" x14ac:dyDescent="0.25">
      <c r="A144" s="201"/>
      <c r="B144" s="252"/>
      <c r="C144" s="241"/>
      <c r="D144" s="300"/>
      <c r="E144" s="201"/>
      <c r="F144" s="201"/>
      <c r="G144" s="5" t="str">
        <f t="shared" si="50"/>
        <v/>
      </c>
      <c r="H144" s="10" t="str">
        <f t="shared" si="51"/>
        <v/>
      </c>
      <c r="I144" s="1"/>
    </row>
    <row r="145" spans="1:9" x14ac:dyDescent="0.25">
      <c r="A145" s="201"/>
      <c r="B145" s="252"/>
      <c r="C145" s="241"/>
      <c r="D145" s="300"/>
      <c r="E145" s="201"/>
      <c r="F145" s="201"/>
      <c r="G145" s="5" t="str">
        <f t="shared" si="50"/>
        <v/>
      </c>
      <c r="H145" s="10" t="str">
        <f t="shared" si="51"/>
        <v/>
      </c>
      <c r="I145" s="1"/>
    </row>
    <row r="146" spans="1:9" x14ac:dyDescent="0.25">
      <c r="A146" s="201"/>
      <c r="B146" s="252"/>
      <c r="C146" s="241"/>
      <c r="D146" s="300"/>
      <c r="E146" s="201"/>
      <c r="F146" s="201"/>
      <c r="G146" s="5" t="str">
        <f t="shared" si="50"/>
        <v/>
      </c>
      <c r="H146" s="10" t="str">
        <f t="shared" si="51"/>
        <v/>
      </c>
      <c r="I146" s="1"/>
    </row>
    <row r="147" spans="1:9" x14ac:dyDescent="0.25">
      <c r="A147" s="201"/>
      <c r="B147" s="252"/>
      <c r="C147" s="241"/>
      <c r="D147" s="300"/>
      <c r="E147" s="201"/>
      <c r="F147" s="201"/>
      <c r="G147" s="5" t="str">
        <f t="shared" si="50"/>
        <v/>
      </c>
      <c r="H147" s="10" t="str">
        <f t="shared" si="51"/>
        <v/>
      </c>
      <c r="I147" s="1"/>
    </row>
    <row r="148" spans="1:9" x14ac:dyDescent="0.25">
      <c r="A148" s="201"/>
      <c r="B148" s="252"/>
      <c r="C148" s="241"/>
      <c r="D148" s="300"/>
      <c r="E148" s="201"/>
      <c r="F148" s="201"/>
      <c r="G148" s="5" t="str">
        <f t="shared" si="50"/>
        <v/>
      </c>
      <c r="H148" s="10" t="str">
        <f t="shared" si="51"/>
        <v/>
      </c>
      <c r="I148" s="1"/>
    </row>
    <row r="149" spans="1:9" x14ac:dyDescent="0.25">
      <c r="A149" s="201"/>
      <c r="B149" s="252"/>
      <c r="C149" s="241"/>
      <c r="D149" s="300"/>
      <c r="E149" s="201"/>
      <c r="F149" s="201"/>
      <c r="G149" s="5" t="str">
        <f t="shared" si="50"/>
        <v/>
      </c>
      <c r="H149" s="10" t="str">
        <f t="shared" si="51"/>
        <v/>
      </c>
      <c r="I149" s="1"/>
    </row>
    <row r="150" spans="1:9" ht="15.75" thickBot="1" x14ac:dyDescent="0.3">
      <c r="B150" s="8"/>
      <c r="C150" s="9"/>
      <c r="D150" s="9"/>
      <c r="E150" s="9"/>
      <c r="F150" s="9"/>
      <c r="G150" s="55">
        <f>SUM(G136:G149)</f>
        <v>0</v>
      </c>
      <c r="H150" s="56">
        <f>SUM(H136:H149)</f>
        <v>0</v>
      </c>
      <c r="I150" s="1"/>
    </row>
    <row r="151" spans="1:9" ht="6" customHeight="1" thickBot="1" x14ac:dyDescent="0.3">
      <c r="B151" s="2"/>
      <c r="C151" s="1"/>
      <c r="D151" s="1"/>
      <c r="E151" s="1"/>
      <c r="F151" s="1"/>
      <c r="G151" s="1"/>
      <c r="H151" s="18"/>
      <c r="I151" s="1"/>
    </row>
    <row r="152" spans="1:9" ht="18.75" thickBot="1" x14ac:dyDescent="0.4">
      <c r="B152" s="93" t="s">
        <v>829</v>
      </c>
      <c r="C152" s="94"/>
      <c r="D152" s="94"/>
      <c r="E152" s="95"/>
      <c r="F152" s="94"/>
      <c r="G152" s="52">
        <f>G150+G134+G120+G106+G92+G85+G78+G71+G57+G43+G29+G15</f>
        <v>0</v>
      </c>
      <c r="H152" s="53">
        <f>H150+H134+H120+H106+H92+H85+H78+H71+H57+H43+H29+H15</f>
        <v>0</v>
      </c>
    </row>
  </sheetData>
  <sheetProtection algorithmName="SHA-512" hashValue="K8W4qsv3b2ujptWa4iHeulGqWQ+PnVITULAroU6xDr4vD419mCoP/ps9Huj8hgSiWS4q6ANZNXEuP5qk3lBqyw==" saltValue="DpeBg5euyfZ8FuIAbCl0FQ==" spinCount="100000" sheet="1" selectLockedCells="1"/>
  <mergeCells count="1">
    <mergeCell ref="B1:H1"/>
  </mergeCells>
  <dataValidations count="11">
    <dataValidation allowBlank="1" showInputMessage="1" showErrorMessage="1" promptTitle="Bodenhilfsstoffe" prompt="Stoffe ohne wesentlichen Nährstoffgehalt oder Mikroorganismen_x000a_a) die die [...] Eigenschaften des Bodens beeinflussen, um die Wachstumsbedingungen [...] zu verbessern, oder_x000a_b) die symbiotische Bindung von Stickstoff fördern_x000a_(Düngegeset § 2 Nr. 6)" sqref="B73:B75" xr:uid="{00000000-0002-0000-0300-000000000000}"/>
    <dataValidation allowBlank="1" showInputMessage="1" showErrorMessage="1" promptTitle="Kultursubstrate" prompt="Stoffe, die dazu bestimmt sind, Nutzpflanzen als Wurzelraum zu dienen und die dazu in Böden eingebracht, auf Böden aufgebracht oder in bodenunabhängigen Anwendungen genutzt werden._x000a_(Düngegesetz § 2 Nr. 8)" sqref="B80" xr:uid="{00000000-0002-0000-0300-000001000000}"/>
    <dataValidation allowBlank="1" showInputMessage="1" showErrorMessage="1" promptTitle="Pflanzenhilfsmittel" prompt="Stoffe ohne wesentlichen Nährstoffgehalt, die dazu bestimmt sind, auf Pflanzen [...] einzuwirken, um einen [...] Nutzen zu erzielen, soweit sie nicht Pflanzenstärkungsmittel im Sinne des § 2 Nr. 10 des Pflanzenschutzgesetztes sind._x000a_(Düngegesetz § 2 Nr. 7)" sqref="B87:B89" xr:uid="{00000000-0002-0000-0300-000002000000}"/>
    <dataValidation type="list" allowBlank="1" showInputMessage="1" showErrorMessage="1" sqref="B17:B28" xr:uid="{00000000-0002-0000-0300-000003000000}">
      <formula1>tieProdukteErzugnisseName</formula1>
    </dataValidation>
    <dataValidation type="list" allowBlank="1" showInputMessage="1" showErrorMessage="1" sqref="B122:B133" xr:uid="{00000000-0002-0000-0300-000004000000}">
      <formula1>tieProdukteNutztiereName</formula1>
    </dataValidation>
    <dataValidation type="list" allowBlank="1" showInputMessage="1" showErrorMessage="1" sqref="B94:B105" xr:uid="{00000000-0002-0000-0300-000005000000}">
      <formula1>FuttermittelNamen</formula1>
    </dataValidation>
    <dataValidation type="list" allowBlank="1" showInputMessage="1" showErrorMessage="1" sqref="B3:B14" xr:uid="{00000000-0002-0000-0300-000006000000}">
      <formula1>pflProdukteNamen3</formula1>
    </dataValidation>
    <dataValidation type="list" allowBlank="1" showInputMessage="1" showErrorMessage="1" sqref="B31:B42" xr:uid="{00000000-0002-0000-0300-000007000000}">
      <formula1>HandelsdüngerNamen</formula1>
    </dataValidation>
    <dataValidation type="list" allowBlank="1" showInputMessage="1" showErrorMessage="1" sqref="B45:B56" xr:uid="{00000000-0002-0000-0300-000008000000}">
      <formula1>WirtschaftsdüngerNamenTier</formula1>
    </dataValidation>
    <dataValidation type="list" allowBlank="1" showInputMessage="1" showErrorMessage="1" sqref="B59:B70" xr:uid="{00000000-0002-0000-0300-000009000000}">
      <formula1>WirtschaftsdüngerNameOrgan</formula1>
    </dataValidation>
    <dataValidation type="list" allowBlank="1" showInputMessage="1" showErrorMessage="1" sqref="B108:B119" xr:uid="{00000000-0002-0000-0300-00000A000000}">
      <formula1>pflProdukteNamen2</formula1>
    </dataValidation>
  </dataValidations>
  <pageMargins left="0.23622047244094491" right="0.23622047244094491" top="0.74803149606299213" bottom="0.74803149606299213" header="0.31496062992125984" footer="0.31496062992125984"/>
  <pageSetup paperSize="9" orientation="portrait" r:id="rId1"/>
  <headerFooter>
    <oddHeader>&amp;R&amp;G</oddHeader>
    <oddFooter xml:space="preserve">&amp;L&amp;"-,Fett"Version 1.3
Druckdatum: &amp;D&amp;C&amp;"-,Fett"&amp;A 
Seite &amp;P von &amp;N&amp;R
</oddFooter>
  </headerFooter>
  <rowBreaks count="3" manualBreakCount="3">
    <brk id="43" max="16383" man="1"/>
    <brk id="85" max="16383" man="1"/>
    <brk id="120" max="16383" man="1"/>
  </rowBreaks>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Tabelle6">
    <tabColor rgb="FFFFC000"/>
  </sheetPr>
  <dimension ref="A1:P34"/>
  <sheetViews>
    <sheetView view="pageLayout" zoomScaleNormal="100" workbookViewId="0">
      <selection activeCell="C33" sqref="C33"/>
    </sheetView>
  </sheetViews>
  <sheetFormatPr baseColWidth="10" defaultRowHeight="15" x14ac:dyDescent="0.25"/>
  <cols>
    <col min="1" max="1" width="3" customWidth="1"/>
    <col min="2" max="2" width="31.140625" customWidth="1"/>
    <col min="3" max="4" width="8.28515625" customWidth="1"/>
    <col min="5" max="5" width="10.140625" customWidth="1"/>
    <col min="6" max="6" width="5.85546875" customWidth="1"/>
    <col min="7" max="7" width="7.7109375" customWidth="1"/>
    <col min="8" max="8" width="7.42578125" customWidth="1"/>
    <col min="9" max="9" width="8.28515625" customWidth="1"/>
    <col min="10" max="10" width="8.7109375" customWidth="1"/>
  </cols>
  <sheetData>
    <row r="1" spans="1:16" ht="23.25" x14ac:dyDescent="0.35">
      <c r="B1" s="542" t="s">
        <v>491</v>
      </c>
      <c r="C1" s="543"/>
      <c r="D1" s="543"/>
      <c r="E1" s="543"/>
      <c r="F1" s="543"/>
      <c r="G1" s="543"/>
      <c r="H1" s="543"/>
      <c r="I1" s="543"/>
      <c r="J1" s="543"/>
      <c r="P1" s="3"/>
    </row>
    <row r="2" spans="1:16" ht="15" customHeight="1" thickBot="1" x14ac:dyDescent="0.35">
      <c r="B2" s="544"/>
      <c r="C2" s="545"/>
      <c r="D2" s="545"/>
      <c r="E2" s="545"/>
      <c r="F2" s="545"/>
      <c r="G2" s="545"/>
      <c r="H2" s="545"/>
      <c r="I2" s="545"/>
      <c r="J2" s="545"/>
      <c r="P2" s="3"/>
    </row>
    <row r="3" spans="1:16" ht="15" customHeight="1" x14ac:dyDescent="0.25">
      <c r="A3" s="528" t="s">
        <v>9</v>
      </c>
      <c r="B3" s="562" t="str">
        <f>Betriebsdaten!B4</f>
        <v>Eindeutige Bezeichnug des Betriebes:</v>
      </c>
      <c r="C3" s="539" t="s">
        <v>487</v>
      </c>
      <c r="D3" s="540"/>
      <c r="E3" s="541"/>
      <c r="F3" s="553" t="str">
        <f>IF(Betriebsdaten!E4="","",Betriebsdaten!E4)</f>
        <v/>
      </c>
      <c r="G3" s="553"/>
      <c r="H3" s="553"/>
      <c r="I3" s="554"/>
      <c r="J3" s="555"/>
      <c r="P3" s="3"/>
    </row>
    <row r="4" spans="1:16" ht="15" customHeight="1" x14ac:dyDescent="0.25">
      <c r="A4" s="528"/>
      <c r="B4" s="563"/>
      <c r="C4" s="537" t="s">
        <v>479</v>
      </c>
      <c r="D4" s="538"/>
      <c r="E4" s="515"/>
      <c r="F4" s="534" t="str">
        <f>IF(Betriebsdaten!E5="","",Betriebsdaten!E5)</f>
        <v/>
      </c>
      <c r="G4" s="534"/>
      <c r="H4" s="534"/>
      <c r="I4" s="535"/>
      <c r="J4" s="536"/>
      <c r="P4" s="3"/>
    </row>
    <row r="5" spans="1:16" ht="15" customHeight="1" x14ac:dyDescent="0.25">
      <c r="A5" s="528"/>
      <c r="B5" s="563"/>
      <c r="C5" s="537" t="s">
        <v>480</v>
      </c>
      <c r="D5" s="538"/>
      <c r="E5" s="515"/>
      <c r="F5" s="534" t="str">
        <f>IF(Betriebsdaten!E6="","",Betriebsdaten!E6)</f>
        <v/>
      </c>
      <c r="G5" s="534"/>
      <c r="H5" s="534"/>
      <c r="I5" s="535"/>
      <c r="J5" s="536"/>
      <c r="P5" s="3"/>
    </row>
    <row r="6" spans="1:16" x14ac:dyDescent="0.25">
      <c r="A6" s="528"/>
      <c r="B6" s="563"/>
      <c r="C6" s="537" t="s">
        <v>481</v>
      </c>
      <c r="D6" s="538"/>
      <c r="E6" s="515"/>
      <c r="F6" s="534" t="str">
        <f>IF(Betriebsdaten!E7="","",Betriebsdaten!E7)</f>
        <v/>
      </c>
      <c r="G6" s="534"/>
      <c r="H6" s="534"/>
      <c r="I6" s="535"/>
      <c r="J6" s="536"/>
      <c r="P6" s="3"/>
    </row>
    <row r="7" spans="1:16" x14ac:dyDescent="0.25">
      <c r="A7" s="528"/>
      <c r="B7" s="564" t="s">
        <v>635</v>
      </c>
      <c r="C7" s="565"/>
      <c r="D7" s="565"/>
      <c r="E7" s="566"/>
      <c r="F7" s="531" t="str">
        <f>IF(Betriebsdaten!E8="","",Betriebsdaten!E8)</f>
        <v/>
      </c>
      <c r="G7" s="531"/>
      <c r="H7" s="531"/>
      <c r="I7" s="532"/>
      <c r="J7" s="533"/>
      <c r="P7" s="3"/>
    </row>
    <row r="8" spans="1:16" x14ac:dyDescent="0.25">
      <c r="A8" s="130" t="s">
        <v>11</v>
      </c>
      <c r="B8" s="513" t="str">
        <f>Betriebsdaten!B9</f>
        <v>Landwirtschaftliche genutzte Fläche des Betriebes in Hektar:</v>
      </c>
      <c r="C8" s="514"/>
      <c r="D8" s="514"/>
      <c r="E8" s="515"/>
      <c r="F8" s="556">
        <f>Betriebsdaten!E9</f>
        <v>0</v>
      </c>
      <c r="G8" s="556"/>
      <c r="H8" s="556"/>
      <c r="I8" s="556"/>
      <c r="J8" s="557"/>
      <c r="P8" s="3"/>
    </row>
    <row r="9" spans="1:16" x14ac:dyDescent="0.25">
      <c r="A9" s="130" t="s">
        <v>12</v>
      </c>
      <c r="B9" s="513" t="str">
        <f>Betriebsdaten!B10</f>
        <v>Anzahl der im Bertieb gehaltenen Großvieheinheiten in GV:</v>
      </c>
      <c r="C9" s="514"/>
      <c r="D9" s="514"/>
      <c r="E9" s="515"/>
      <c r="F9" s="558">
        <f>Betriebsdaten!E10</f>
        <v>0</v>
      </c>
      <c r="G9" s="558"/>
      <c r="H9" s="558"/>
      <c r="I9" s="558"/>
      <c r="J9" s="559"/>
      <c r="P9" s="3"/>
    </row>
    <row r="10" spans="1:16" x14ac:dyDescent="0.25">
      <c r="A10" s="130" t="s">
        <v>14</v>
      </c>
      <c r="B10" s="513" t="str">
        <f>Betriebsdaten!B11</f>
        <v>Tierbesatzdichte im Betrieb in GV je Hektar:</v>
      </c>
      <c r="C10" s="514"/>
      <c r="D10" s="514"/>
      <c r="E10" s="515"/>
      <c r="F10" s="560">
        <f>Betriebsdaten!E11</f>
        <v>0</v>
      </c>
      <c r="G10" s="560"/>
      <c r="H10" s="560"/>
      <c r="I10" s="560"/>
      <c r="J10" s="561"/>
      <c r="P10" s="3"/>
    </row>
    <row r="11" spans="1:16" x14ac:dyDescent="0.25">
      <c r="A11" s="130" t="s">
        <v>287</v>
      </c>
      <c r="B11" s="513" t="str">
        <f>Betriebsdaten!B12</f>
        <v>Beginn des festgelegten Bezugsjahres:</v>
      </c>
      <c r="C11" s="514"/>
      <c r="D11" s="514"/>
      <c r="E11" s="515"/>
      <c r="F11" s="529" t="str">
        <f>Betriebsdaten!E12</f>
        <v>01.</v>
      </c>
      <c r="G11" s="567"/>
      <c r="H11" s="529" t="str">
        <f>Betriebsdaten!F12</f>
        <v>Juli</v>
      </c>
      <c r="I11" s="530"/>
      <c r="J11" s="131">
        <f>Betriebsdaten!G12</f>
        <v>2018</v>
      </c>
      <c r="P11" s="3"/>
    </row>
    <row r="12" spans="1:16" ht="15.75" customHeight="1" x14ac:dyDescent="0.25">
      <c r="A12" s="130" t="s">
        <v>289</v>
      </c>
      <c r="B12" s="513" t="str">
        <f>Betriebsdaten!B13</f>
        <v>Ende des festgelegt Bezugjahres:</v>
      </c>
      <c r="C12" s="514"/>
      <c r="D12" s="514"/>
      <c r="E12" s="515"/>
      <c r="F12" s="529" t="str">
        <f>Betriebsdaten!E13</f>
        <v>30.</v>
      </c>
      <c r="G12" s="530"/>
      <c r="H12" s="529" t="str">
        <f>Betriebsdaten!F13</f>
        <v>Juni</v>
      </c>
      <c r="I12" s="530"/>
      <c r="J12" s="131">
        <f>Betriebsdaten!G13</f>
        <v>2019</v>
      </c>
      <c r="P12" s="3"/>
    </row>
    <row r="13" spans="1:16" ht="15.75" thickBot="1" x14ac:dyDescent="0.3">
      <c r="A13" s="130" t="s">
        <v>291</v>
      </c>
      <c r="B13" s="510" t="str">
        <f>Betriebsdaten!B14</f>
        <v>Datum der Erstellung:</v>
      </c>
      <c r="C13" s="511"/>
      <c r="D13" s="511"/>
      <c r="E13" s="512"/>
      <c r="F13" s="568" t="str">
        <f>Betriebsdaten!E14</f>
        <v>30.</v>
      </c>
      <c r="G13" s="569"/>
      <c r="H13" s="320"/>
      <c r="I13" s="320" t="str">
        <f>Betriebsdaten!F14</f>
        <v>Dezember</v>
      </c>
      <c r="J13" s="321">
        <f>Betriebsdaten!G14</f>
        <v>2019</v>
      </c>
      <c r="P13" s="3"/>
    </row>
    <row r="14" spans="1:16" ht="25.5" customHeight="1" thickBot="1" x14ac:dyDescent="0.35">
      <c r="A14" s="229"/>
      <c r="B14" s="550" t="s">
        <v>477</v>
      </c>
      <c r="C14" s="551"/>
      <c r="D14" s="551"/>
      <c r="E14" s="551"/>
      <c r="F14" s="551"/>
      <c r="G14" s="551"/>
      <c r="H14" s="551"/>
      <c r="I14" s="551"/>
      <c r="J14" s="552"/>
      <c r="P14" s="3"/>
    </row>
    <row r="15" spans="1:16" ht="25.5" customHeight="1" x14ac:dyDescent="0.25">
      <c r="A15" s="13"/>
      <c r="B15" s="313" t="s">
        <v>2</v>
      </c>
      <c r="C15" s="191" t="s">
        <v>1</v>
      </c>
      <c r="D15" s="191" t="s">
        <v>823</v>
      </c>
      <c r="E15" s="525" t="s">
        <v>260</v>
      </c>
      <c r="F15" s="526"/>
      <c r="G15" s="526"/>
      <c r="H15" s="527"/>
      <c r="I15" s="191" t="s">
        <v>1</v>
      </c>
      <c r="J15" s="307" t="s">
        <v>823</v>
      </c>
      <c r="P15" s="3"/>
    </row>
    <row r="16" spans="1:16" ht="25.5" customHeight="1" x14ac:dyDescent="0.25">
      <c r="A16" s="311" t="s">
        <v>9</v>
      </c>
      <c r="B16" s="314" t="s">
        <v>296</v>
      </c>
      <c r="C16" s="186">
        <f>Zufuhr!G15+C17+C18</f>
        <v>0</v>
      </c>
      <c r="D16" s="186">
        <f>Zufuhr!H15+D17+D18</f>
        <v>0</v>
      </c>
      <c r="E16" s="518" t="s">
        <v>305</v>
      </c>
      <c r="F16" s="517"/>
      <c r="G16" s="517"/>
      <c r="H16" s="515"/>
      <c r="I16" s="186">
        <f>Abgabe!G15</f>
        <v>0</v>
      </c>
      <c r="J16" s="315">
        <f>Abgabe!H15</f>
        <v>0</v>
      </c>
      <c r="P16" s="3"/>
    </row>
    <row r="17" spans="1:16" ht="25.5" customHeight="1" x14ac:dyDescent="0.25">
      <c r="A17" s="311" t="s">
        <v>11</v>
      </c>
      <c r="B17" s="314" t="s">
        <v>297</v>
      </c>
      <c r="C17" s="186">
        <f>Zufuhr!G29</f>
        <v>0</v>
      </c>
      <c r="D17" s="186">
        <f>Zufuhr!H29</f>
        <v>0</v>
      </c>
      <c r="E17" s="518" t="s">
        <v>306</v>
      </c>
      <c r="F17" s="517"/>
      <c r="G17" s="517"/>
      <c r="H17" s="515"/>
      <c r="I17" s="186">
        <f>Abgabe!G29</f>
        <v>0</v>
      </c>
      <c r="J17" s="315">
        <f>Abgabe!H29</f>
        <v>0</v>
      </c>
      <c r="P17" s="3"/>
    </row>
    <row r="18" spans="1:16" ht="25.5" customHeight="1" x14ac:dyDescent="0.25">
      <c r="A18" s="311" t="s">
        <v>12</v>
      </c>
      <c r="B18" s="314" t="s">
        <v>441</v>
      </c>
      <c r="C18" s="186">
        <f>Zufuhr!G43</f>
        <v>0</v>
      </c>
      <c r="D18" s="186">
        <f>Zufuhr!H43</f>
        <v>0</v>
      </c>
      <c r="E18" s="518" t="s">
        <v>307</v>
      </c>
      <c r="F18" s="517"/>
      <c r="G18" s="517"/>
      <c r="H18" s="515"/>
      <c r="I18" s="186">
        <f>Abgabe!G43+I19+I20</f>
        <v>0</v>
      </c>
      <c r="J18" s="315">
        <f>Abgabe!H43+J19+J20</f>
        <v>0</v>
      </c>
      <c r="P18" s="3"/>
    </row>
    <row r="19" spans="1:16" ht="25.5" customHeight="1" x14ac:dyDescent="0.25">
      <c r="A19" s="311" t="s">
        <v>14</v>
      </c>
      <c r="B19" s="314" t="s">
        <v>298</v>
      </c>
      <c r="C19" s="186">
        <f>Zufuhr!G50</f>
        <v>0</v>
      </c>
      <c r="D19" s="186">
        <f>Zufuhr!H50</f>
        <v>0</v>
      </c>
      <c r="E19" s="518" t="s">
        <v>297</v>
      </c>
      <c r="F19" s="517"/>
      <c r="G19" s="517"/>
      <c r="H19" s="515"/>
      <c r="I19" s="186">
        <f>Abgabe!G57</f>
        <v>0</v>
      </c>
      <c r="J19" s="315">
        <f>Abgabe!H57</f>
        <v>0</v>
      </c>
      <c r="P19" s="3"/>
    </row>
    <row r="20" spans="1:16" ht="25.5" customHeight="1" x14ac:dyDescent="0.25">
      <c r="A20" s="311" t="s">
        <v>287</v>
      </c>
      <c r="B20" s="314" t="s">
        <v>299</v>
      </c>
      <c r="C20" s="186">
        <f>Zufuhr!G57</f>
        <v>0</v>
      </c>
      <c r="D20" s="186">
        <f>Zufuhr!H57</f>
        <v>0</v>
      </c>
      <c r="E20" s="518" t="s">
        <v>308</v>
      </c>
      <c r="F20" s="517"/>
      <c r="G20" s="517"/>
      <c r="H20" s="515"/>
      <c r="I20" s="186">
        <f>Abgabe!G71</f>
        <v>0</v>
      </c>
      <c r="J20" s="315">
        <f>Abgabe!H71</f>
        <v>0</v>
      </c>
      <c r="P20" s="3"/>
    </row>
    <row r="21" spans="1:16" ht="25.5" customHeight="1" x14ac:dyDescent="0.25">
      <c r="A21" s="311" t="s">
        <v>289</v>
      </c>
      <c r="B21" s="314" t="s">
        <v>300</v>
      </c>
      <c r="C21" s="186">
        <f>Zufuhr!G64</f>
        <v>0</v>
      </c>
      <c r="D21" s="186">
        <f>Zufuhr!H64</f>
        <v>0</v>
      </c>
      <c r="E21" s="518" t="s">
        <v>298</v>
      </c>
      <c r="F21" s="517"/>
      <c r="G21" s="517"/>
      <c r="H21" s="515"/>
      <c r="I21" s="186">
        <f>Abgabe!G78</f>
        <v>0</v>
      </c>
      <c r="J21" s="315">
        <f>Abgabe!H78</f>
        <v>0</v>
      </c>
      <c r="P21" s="3"/>
    </row>
    <row r="22" spans="1:16" ht="25.5" customHeight="1" x14ac:dyDescent="0.25">
      <c r="A22" s="311" t="s">
        <v>291</v>
      </c>
      <c r="B22" s="314" t="s">
        <v>4</v>
      </c>
      <c r="C22" s="186">
        <f>Zufuhr!G81</f>
        <v>0</v>
      </c>
      <c r="D22" s="186">
        <f>Zufuhr!H81</f>
        <v>0</v>
      </c>
      <c r="E22" s="518" t="s">
        <v>299</v>
      </c>
      <c r="F22" s="517"/>
      <c r="G22" s="517"/>
      <c r="H22" s="515"/>
      <c r="I22" s="186">
        <f>Abgabe!G85</f>
        <v>0</v>
      </c>
      <c r="J22" s="315">
        <f>Abgabe!H85</f>
        <v>0</v>
      </c>
      <c r="P22" s="3"/>
    </row>
    <row r="23" spans="1:16" ht="25.5" customHeight="1" x14ac:dyDescent="0.25">
      <c r="A23" s="311" t="s">
        <v>293</v>
      </c>
      <c r="B23" s="314" t="s">
        <v>301</v>
      </c>
      <c r="C23" s="186">
        <f>Zufuhr!G95</f>
        <v>0</v>
      </c>
      <c r="D23" s="186">
        <f>Zufuhr!H95</f>
        <v>0</v>
      </c>
      <c r="E23" s="518" t="s">
        <v>300</v>
      </c>
      <c r="F23" s="517"/>
      <c r="G23" s="517"/>
      <c r="H23" s="515"/>
      <c r="I23" s="186">
        <f>Abgabe!G92</f>
        <v>0</v>
      </c>
      <c r="J23" s="315">
        <f>Abgabe!H85</f>
        <v>0</v>
      </c>
      <c r="P23" s="3"/>
    </row>
    <row r="24" spans="1:16" ht="25.5" customHeight="1" x14ac:dyDescent="0.25">
      <c r="A24" s="311" t="s">
        <v>295</v>
      </c>
      <c r="B24" s="314" t="s">
        <v>302</v>
      </c>
      <c r="C24" s="186">
        <f>Zufuhr!G109</f>
        <v>0</v>
      </c>
      <c r="D24" s="186">
        <f>Zufuhr!H109</f>
        <v>0</v>
      </c>
      <c r="E24" s="518" t="s">
        <v>4</v>
      </c>
      <c r="F24" s="517"/>
      <c r="G24" s="517"/>
      <c r="H24" s="515"/>
      <c r="I24" s="186">
        <f>Abgabe!G106</f>
        <v>0</v>
      </c>
      <c r="J24" s="315">
        <f>Abgabe!H106</f>
        <v>0</v>
      </c>
      <c r="P24" s="3"/>
    </row>
    <row r="25" spans="1:16" ht="25.5" customHeight="1" x14ac:dyDescent="0.25">
      <c r="A25" s="311" t="s">
        <v>378</v>
      </c>
      <c r="B25" s="314" t="s">
        <v>303</v>
      </c>
      <c r="C25" s="186">
        <f>Zufuhr!G121</f>
        <v>0</v>
      </c>
      <c r="D25" s="187"/>
      <c r="E25" s="516" t="s">
        <v>309</v>
      </c>
      <c r="F25" s="517"/>
      <c r="G25" s="517"/>
      <c r="H25" s="515"/>
      <c r="I25" s="186">
        <f>Abgabe!G120</f>
        <v>0</v>
      </c>
      <c r="J25" s="315">
        <f>Abgabe!H120</f>
        <v>0</v>
      </c>
      <c r="P25" s="3"/>
    </row>
    <row r="26" spans="1:16" ht="24" customHeight="1" x14ac:dyDescent="0.25">
      <c r="A26" s="311" t="s">
        <v>379</v>
      </c>
      <c r="B26" s="314" t="s">
        <v>304</v>
      </c>
      <c r="C26" s="186">
        <f>Zufuhr!G135</f>
        <v>0</v>
      </c>
      <c r="D26" s="186">
        <f>Zufuhr!H135</f>
        <v>0</v>
      </c>
      <c r="E26" s="518" t="s">
        <v>302</v>
      </c>
      <c r="F26" s="517"/>
      <c r="G26" s="517"/>
      <c r="H26" s="515"/>
      <c r="I26" s="186">
        <f>Abgabe!G134</f>
        <v>0</v>
      </c>
      <c r="J26" s="315">
        <f>Abgabe!H134</f>
        <v>0</v>
      </c>
      <c r="P26" s="3"/>
    </row>
    <row r="27" spans="1:16" ht="18.75" customHeight="1" thickBot="1" x14ac:dyDescent="0.3">
      <c r="A27" s="312" t="s">
        <v>380</v>
      </c>
      <c r="B27" s="316"/>
      <c r="C27" s="317"/>
      <c r="D27" s="317"/>
      <c r="E27" s="519" t="s">
        <v>304</v>
      </c>
      <c r="F27" s="520"/>
      <c r="G27" s="520"/>
      <c r="H27" s="521"/>
      <c r="I27" s="318">
        <f>Abgabe!G150</f>
        <v>0</v>
      </c>
      <c r="J27" s="319">
        <f>Abgabe!H150</f>
        <v>0</v>
      </c>
    </row>
    <row r="28" spans="1:16" ht="15" customHeight="1" x14ac:dyDescent="0.25">
      <c r="A28" s="323"/>
      <c r="B28" s="324"/>
      <c r="C28" s="191" t="s">
        <v>1</v>
      </c>
      <c r="D28" s="307" t="s">
        <v>823</v>
      </c>
      <c r="E28" s="503"/>
      <c r="F28" s="504"/>
      <c r="G28" s="504"/>
      <c r="H28" s="505"/>
      <c r="I28" s="191" t="s">
        <v>1</v>
      </c>
      <c r="J28" s="307" t="s">
        <v>823</v>
      </c>
    </row>
    <row r="29" spans="1:16" ht="33.75" customHeight="1" x14ac:dyDescent="0.25">
      <c r="A29" s="311" t="s">
        <v>381</v>
      </c>
      <c r="B29" s="325" t="s">
        <v>838</v>
      </c>
      <c r="C29" s="212">
        <f>Zufuhr!G137</f>
        <v>0</v>
      </c>
      <c r="D29" s="212">
        <f>Zufuhr!H137</f>
        <v>0</v>
      </c>
      <c r="E29" s="522" t="s">
        <v>841</v>
      </c>
      <c r="F29" s="517"/>
      <c r="G29" s="517"/>
      <c r="H29" s="515"/>
      <c r="I29" s="212">
        <f>Abgabe!G152</f>
        <v>0</v>
      </c>
      <c r="J29" s="214">
        <f>Abgabe!H152</f>
        <v>0</v>
      </c>
    </row>
    <row r="30" spans="1:16" ht="33.75" customHeight="1" thickBot="1" x14ac:dyDescent="0.3">
      <c r="A30" s="312" t="s">
        <v>382</v>
      </c>
      <c r="B30" s="326" t="s">
        <v>839</v>
      </c>
      <c r="C30" s="213" t="str">
        <f>IF(Betriebsdaten!E9=0,"",C29/F8)</f>
        <v/>
      </c>
      <c r="D30" s="213" t="str">
        <f>IF(Betriebsdaten!E9=0,"",D29/F8)</f>
        <v/>
      </c>
      <c r="E30" s="523" t="s">
        <v>840</v>
      </c>
      <c r="F30" s="524"/>
      <c r="G30" s="524"/>
      <c r="H30" s="512"/>
      <c r="I30" s="213" t="str">
        <f>IF(Betriebsdaten!E9=0,"",I29/F8)</f>
        <v/>
      </c>
      <c r="J30" s="215" t="str">
        <f>IF(Betriebsdaten!E9=0,"",J29/F8)</f>
        <v/>
      </c>
    </row>
    <row r="31" spans="1:16" ht="33.75" customHeight="1" thickTop="1" thickBot="1" x14ac:dyDescent="0.3">
      <c r="A31" s="322" t="s">
        <v>383</v>
      </c>
      <c r="B31" s="308" t="s">
        <v>842</v>
      </c>
      <c r="C31" s="309">
        <f>C29-I29</f>
        <v>0</v>
      </c>
      <c r="D31" s="310">
        <f>D29-J29</f>
        <v>0</v>
      </c>
      <c r="E31" s="506"/>
      <c r="F31" s="507"/>
      <c r="G31" s="507"/>
      <c r="H31" s="507"/>
      <c r="I31" s="507"/>
      <c r="J31" s="508"/>
      <c r="K31" s="36"/>
    </row>
    <row r="32" spans="1:16" ht="33" customHeight="1" thickTop="1" thickBot="1" x14ac:dyDescent="0.3">
      <c r="A32" s="311" t="s">
        <v>384</v>
      </c>
      <c r="B32" s="308" t="s">
        <v>843</v>
      </c>
      <c r="C32" s="309" t="str">
        <f>IF(Betriebsdaten!E9=0,"",C30-I30)</f>
        <v/>
      </c>
      <c r="D32" s="310" t="str">
        <f>IF(Betriebsdaten!E9=0,"",D30-J30)</f>
        <v/>
      </c>
      <c r="E32" s="493"/>
      <c r="F32" s="493"/>
      <c r="G32" s="493"/>
      <c r="H32" s="493"/>
      <c r="I32" s="493"/>
      <c r="J32" s="509"/>
    </row>
    <row r="33" spans="1:10" ht="33" customHeight="1" thickTop="1" thickBot="1" x14ac:dyDescent="0.3">
      <c r="A33" s="328" t="s">
        <v>385</v>
      </c>
      <c r="B33" s="327" t="s">
        <v>257</v>
      </c>
      <c r="C33" s="251">
        <v>15</v>
      </c>
      <c r="D33" s="546" t="s">
        <v>374</v>
      </c>
      <c r="E33" s="547"/>
      <c r="F33" s="548"/>
      <c r="G33" s="548"/>
      <c r="H33" s="548"/>
      <c r="I33" s="548"/>
      <c r="J33" s="549"/>
    </row>
    <row r="34" spans="1:10" x14ac:dyDescent="0.25">
      <c r="C34" s="16"/>
      <c r="D34" s="16"/>
      <c r="E34" s="16"/>
    </row>
  </sheetData>
  <sheetProtection algorithmName="SHA-512" hashValue="al2G+r8if6DOD0XmmJpSSR338uggycX2pIRyA/7rYFJfA8iszA1noxEHb0XSzDSz8BmXdDVjwtPB1/Y9ZNB5Hg==" saltValue="9HX6Wa3B+yJHliUABhFFBg==" spinCount="100000" sheet="1" selectLockedCells="1"/>
  <mergeCells count="47">
    <mergeCell ref="B1:J1"/>
    <mergeCell ref="B2:J2"/>
    <mergeCell ref="D33:J33"/>
    <mergeCell ref="B14:J14"/>
    <mergeCell ref="F3:J3"/>
    <mergeCell ref="F8:J8"/>
    <mergeCell ref="F9:J9"/>
    <mergeCell ref="F10:J10"/>
    <mergeCell ref="B3:B6"/>
    <mergeCell ref="B9:E9"/>
    <mergeCell ref="B8:E8"/>
    <mergeCell ref="B7:E7"/>
    <mergeCell ref="C6:E6"/>
    <mergeCell ref="F11:G11"/>
    <mergeCell ref="F12:G12"/>
    <mergeCell ref="F13:G13"/>
    <mergeCell ref="E16:H16"/>
    <mergeCell ref="E17:H17"/>
    <mergeCell ref="E18:H18"/>
    <mergeCell ref="E19:H19"/>
    <mergeCell ref="A3:A7"/>
    <mergeCell ref="H12:I12"/>
    <mergeCell ref="H11:I11"/>
    <mergeCell ref="F7:J7"/>
    <mergeCell ref="F4:J4"/>
    <mergeCell ref="F6:J6"/>
    <mergeCell ref="F5:J5"/>
    <mergeCell ref="C5:E5"/>
    <mergeCell ref="C4:E4"/>
    <mergeCell ref="C3:E3"/>
    <mergeCell ref="B10:E10"/>
    <mergeCell ref="E28:H28"/>
    <mergeCell ref="E31:J32"/>
    <mergeCell ref="B13:E13"/>
    <mergeCell ref="B12:E12"/>
    <mergeCell ref="B11:E11"/>
    <mergeCell ref="E25:H25"/>
    <mergeCell ref="E26:H26"/>
    <mergeCell ref="E27:H27"/>
    <mergeCell ref="E29:H29"/>
    <mergeCell ref="E30:H30"/>
    <mergeCell ref="E20:H20"/>
    <mergeCell ref="E21:H21"/>
    <mergeCell ref="E22:H22"/>
    <mergeCell ref="E23:H23"/>
    <mergeCell ref="E24:H24"/>
    <mergeCell ref="E15:H15"/>
  </mergeCells>
  <pageMargins left="0.25" right="0.25" top="0.75" bottom="0.75" header="0.3" footer="0.3"/>
  <pageSetup paperSize="9" orientation="portrait" r:id="rId1"/>
  <headerFooter>
    <oddHeader>&amp;R&amp;G</oddHeader>
    <oddFooter>&amp;L&amp;"-,Fett"Version 1.3
Druckdatum: &amp;D&amp;C&amp;"-,Fett"&amp;A
Seite 1 von &amp;N</oddFooter>
  </headerFooter>
  <legacyDrawingHF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Tabelle7">
    <tabColor rgb="FFFFC000"/>
  </sheetPr>
  <dimension ref="A1:X61"/>
  <sheetViews>
    <sheetView view="pageLayout" zoomScaleNormal="100" workbookViewId="0">
      <selection activeCell="C14" sqref="C14:J14"/>
    </sheetView>
  </sheetViews>
  <sheetFormatPr baseColWidth="10" defaultColWidth="11.42578125" defaultRowHeight="15" x14ac:dyDescent="0.25"/>
  <cols>
    <col min="1" max="1" width="3" customWidth="1"/>
    <col min="2" max="2" width="14.5703125" customWidth="1"/>
    <col min="3" max="3" width="9.7109375" customWidth="1"/>
    <col min="4" max="4" width="6.7109375" customWidth="1"/>
    <col min="5" max="5" width="7.28515625" customWidth="1"/>
    <col min="6" max="6" width="7" customWidth="1"/>
    <col min="7" max="7" width="6.85546875" customWidth="1"/>
    <col min="8" max="8" width="8.7109375" customWidth="1"/>
    <col min="9" max="9" width="10.140625" customWidth="1"/>
    <col min="10" max="10" width="6.7109375" customWidth="1"/>
    <col min="11" max="11" width="8.7109375" customWidth="1"/>
    <col min="12" max="13" width="9" customWidth="1"/>
    <col min="14" max="14" width="9" hidden="1" customWidth="1"/>
    <col min="15" max="24" width="7.42578125" hidden="1" customWidth="1"/>
    <col min="25" max="25" width="11.42578125" customWidth="1"/>
  </cols>
  <sheetData>
    <row r="1" spans="1:14" ht="22.5" customHeight="1" x14ac:dyDescent="0.35">
      <c r="B1" s="542" t="s">
        <v>490</v>
      </c>
      <c r="C1" s="543"/>
      <c r="D1" s="543"/>
      <c r="E1" s="543"/>
      <c r="F1" s="543"/>
      <c r="G1" s="543"/>
      <c r="H1" s="543"/>
      <c r="I1" s="481"/>
      <c r="J1" s="481"/>
      <c r="K1" s="481"/>
      <c r="L1" s="481"/>
      <c r="M1" s="64"/>
      <c r="N1" s="64"/>
    </row>
    <row r="2" spans="1:14" ht="15" customHeight="1" thickBot="1" x14ac:dyDescent="0.35">
      <c r="B2" s="616"/>
      <c r="C2" s="617"/>
      <c r="D2" s="617"/>
      <c r="E2" s="617"/>
      <c r="F2" s="617"/>
      <c r="G2" s="617"/>
      <c r="H2" s="617"/>
      <c r="I2" s="617"/>
      <c r="J2" s="617"/>
      <c r="K2" s="617"/>
      <c r="L2" s="617"/>
      <c r="M2" s="64"/>
      <c r="N2" s="64"/>
    </row>
    <row r="3" spans="1:14" ht="18" customHeight="1" x14ac:dyDescent="0.25">
      <c r="A3" s="626" t="s">
        <v>9</v>
      </c>
      <c r="B3" s="585" t="s">
        <v>489</v>
      </c>
      <c r="C3" s="586"/>
      <c r="D3" s="586"/>
      <c r="E3" s="587"/>
      <c r="F3" s="628" t="s">
        <v>487</v>
      </c>
      <c r="G3" s="629"/>
      <c r="H3" s="629"/>
      <c r="I3" s="612" t="str">
        <f>IF(Betriebsdaten!E4="","",Betriebsdaten!E4)</f>
        <v/>
      </c>
      <c r="J3" s="612"/>
      <c r="K3" s="612"/>
      <c r="L3" s="613"/>
      <c r="M3" s="64"/>
      <c r="N3" s="64"/>
    </row>
    <row r="4" spans="1:14" ht="18" customHeight="1" x14ac:dyDescent="0.25">
      <c r="A4" s="626"/>
      <c r="B4" s="588"/>
      <c r="C4" s="589"/>
      <c r="D4" s="589"/>
      <c r="E4" s="575"/>
      <c r="F4" s="576" t="s">
        <v>488</v>
      </c>
      <c r="G4" s="577"/>
      <c r="H4" s="577"/>
      <c r="I4" s="618" t="str">
        <f>IF(Betriebsdaten!E5="","",Betriebsdaten!E5)</f>
        <v/>
      </c>
      <c r="J4" s="618"/>
      <c r="K4" s="618"/>
      <c r="L4" s="619"/>
      <c r="M4" s="64"/>
      <c r="N4" s="64"/>
    </row>
    <row r="5" spans="1:14" ht="18" customHeight="1" x14ac:dyDescent="0.25">
      <c r="A5" s="626"/>
      <c r="B5" s="588"/>
      <c r="C5" s="589"/>
      <c r="D5" s="589"/>
      <c r="E5" s="575"/>
      <c r="F5" s="576" t="s">
        <v>480</v>
      </c>
      <c r="G5" s="577"/>
      <c r="H5" s="577"/>
      <c r="I5" s="618" t="str">
        <f>IF(Betriebsdaten!E6="","",Betriebsdaten!E6)</f>
        <v/>
      </c>
      <c r="J5" s="618"/>
      <c r="K5" s="618"/>
      <c r="L5" s="619"/>
      <c r="M5" s="64"/>
      <c r="N5" s="64"/>
    </row>
    <row r="6" spans="1:14" ht="18" customHeight="1" x14ac:dyDescent="0.25">
      <c r="A6" s="626"/>
      <c r="B6" s="588"/>
      <c r="C6" s="589"/>
      <c r="D6" s="589"/>
      <c r="E6" s="575"/>
      <c r="F6" s="576" t="s">
        <v>481</v>
      </c>
      <c r="G6" s="577"/>
      <c r="H6" s="577"/>
      <c r="I6" s="618" t="str">
        <f>IF(Betriebsdaten!E7="","",Betriebsdaten!E7)</f>
        <v/>
      </c>
      <c r="J6" s="618"/>
      <c r="K6" s="618"/>
      <c r="L6" s="619"/>
      <c r="M6" s="64"/>
      <c r="N6" s="64"/>
    </row>
    <row r="7" spans="1:14" ht="16.5" customHeight="1" x14ac:dyDescent="0.25">
      <c r="A7" s="626"/>
      <c r="B7" s="578" t="s">
        <v>635</v>
      </c>
      <c r="C7" s="577"/>
      <c r="D7" s="577"/>
      <c r="E7" s="577"/>
      <c r="F7" s="577"/>
      <c r="G7" s="577"/>
      <c r="H7" s="577"/>
      <c r="I7" s="618" t="str">
        <f>IF(Betriebsdaten!E8="","",Betriebsdaten!E8)</f>
        <v/>
      </c>
      <c r="J7" s="618"/>
      <c r="K7" s="618"/>
      <c r="L7" s="619"/>
      <c r="M7" s="64"/>
      <c r="N7" s="64"/>
    </row>
    <row r="8" spans="1:14" ht="17.25" customHeight="1" x14ac:dyDescent="0.25">
      <c r="A8" s="83" t="s">
        <v>11</v>
      </c>
      <c r="B8" s="572" t="s">
        <v>844</v>
      </c>
      <c r="C8" s="573"/>
      <c r="D8" s="573"/>
      <c r="E8" s="574"/>
      <c r="F8" s="574"/>
      <c r="G8" s="574"/>
      <c r="H8" s="575"/>
      <c r="I8" s="291" t="str">
        <f>Betriebsdaten!E12</f>
        <v>01.</v>
      </c>
      <c r="J8" s="584" t="str">
        <f>Betriebsdaten!F12</f>
        <v>Juli</v>
      </c>
      <c r="K8" s="584"/>
      <c r="L8" s="123">
        <f>Betriebsdaten!G12</f>
        <v>2018</v>
      </c>
      <c r="M8" s="64"/>
      <c r="N8" s="64"/>
    </row>
    <row r="9" spans="1:14" ht="18" customHeight="1" x14ac:dyDescent="0.25">
      <c r="A9" s="83" t="s">
        <v>12</v>
      </c>
      <c r="B9" s="572" t="s">
        <v>845</v>
      </c>
      <c r="C9" s="573"/>
      <c r="D9" s="573"/>
      <c r="E9" s="574"/>
      <c r="F9" s="574"/>
      <c r="G9" s="574"/>
      <c r="H9" s="575"/>
      <c r="I9" s="291" t="str">
        <f>Betriebsdaten!E13</f>
        <v>30.</v>
      </c>
      <c r="J9" s="584" t="str">
        <f>Betriebsdaten!F13</f>
        <v>Juni</v>
      </c>
      <c r="K9" s="584"/>
      <c r="L9" s="123">
        <f>Betriebsdaten!G13</f>
        <v>2019</v>
      </c>
      <c r="M9" s="64"/>
      <c r="N9" s="64"/>
    </row>
    <row r="10" spans="1:14" ht="18" customHeight="1" thickBot="1" x14ac:dyDescent="0.3">
      <c r="A10" s="83" t="s">
        <v>14</v>
      </c>
      <c r="B10" s="608" t="s">
        <v>18</v>
      </c>
      <c r="C10" s="609"/>
      <c r="D10" s="609"/>
      <c r="E10" s="610"/>
      <c r="F10" s="610"/>
      <c r="G10" s="610"/>
      <c r="H10" s="611"/>
      <c r="I10" s="290" t="str">
        <f>Betriebsdaten!E14</f>
        <v>30.</v>
      </c>
      <c r="J10" s="627" t="str">
        <f>Betriebsdaten!F14</f>
        <v>Dezember</v>
      </c>
      <c r="K10" s="627"/>
      <c r="L10" s="124">
        <f>Betriebsdaten!G14</f>
        <v>2019</v>
      </c>
      <c r="M10" s="64"/>
      <c r="N10" s="64"/>
    </row>
    <row r="11" spans="1:14" ht="22.5" customHeight="1" x14ac:dyDescent="0.3">
      <c r="A11" s="16"/>
      <c r="B11" s="121"/>
      <c r="C11" s="64"/>
      <c r="D11" s="64"/>
      <c r="E11" s="64"/>
      <c r="F11" s="64"/>
      <c r="G11" s="64"/>
      <c r="H11" s="64"/>
      <c r="I11" s="64"/>
      <c r="J11" s="64"/>
      <c r="K11" s="64"/>
      <c r="L11" s="64"/>
      <c r="M11" s="64"/>
      <c r="N11" s="64"/>
    </row>
    <row r="12" spans="1:14" ht="22.5" customHeight="1" x14ac:dyDescent="0.3">
      <c r="A12" s="16"/>
      <c r="B12" s="121"/>
      <c r="C12" s="64"/>
      <c r="D12" s="64"/>
      <c r="E12" s="64"/>
      <c r="F12" s="64"/>
      <c r="G12" s="64"/>
      <c r="H12" s="64"/>
      <c r="I12" s="64"/>
      <c r="J12" s="64"/>
      <c r="K12" s="64"/>
      <c r="L12" s="64"/>
      <c r="M12" s="64"/>
      <c r="N12" s="64"/>
    </row>
    <row r="13" spans="1:14" ht="22.5" customHeight="1" thickBot="1" x14ac:dyDescent="0.35">
      <c r="A13" s="16"/>
      <c r="B13" s="121"/>
      <c r="C13" s="64"/>
      <c r="D13" s="64"/>
      <c r="E13" s="64"/>
      <c r="F13" s="64"/>
      <c r="G13" s="64"/>
      <c r="H13" s="64"/>
      <c r="I13" s="64"/>
      <c r="J13" s="64"/>
      <c r="K13" s="64"/>
      <c r="L13" s="64"/>
      <c r="M13" s="64"/>
      <c r="N13" s="64"/>
    </row>
    <row r="14" spans="1:14" ht="33.75" customHeight="1" thickBot="1" x14ac:dyDescent="0.3">
      <c r="A14" s="620" t="s">
        <v>636</v>
      </c>
      <c r="B14" s="621"/>
      <c r="C14" s="596" t="s">
        <v>639</v>
      </c>
      <c r="D14" s="597"/>
      <c r="E14" s="597"/>
      <c r="F14" s="597"/>
      <c r="G14" s="597"/>
      <c r="H14" s="597"/>
      <c r="I14" s="598"/>
      <c r="J14" s="599"/>
      <c r="K14" s="155"/>
      <c r="L14" s="155"/>
      <c r="M14" s="64"/>
      <c r="N14" s="64"/>
    </row>
    <row r="15" spans="1:14" ht="33" hidden="1" customHeight="1" x14ac:dyDescent="0.3">
      <c r="A15" s="16"/>
      <c r="B15" s="154"/>
      <c r="C15" s="163" t="s">
        <v>639</v>
      </c>
      <c r="D15" s="163"/>
      <c r="E15" s="163"/>
      <c r="F15" s="163"/>
      <c r="G15" s="162"/>
      <c r="H15" s="162"/>
      <c r="I15" s="162"/>
      <c r="J15" s="155"/>
      <c r="K15" s="155"/>
      <c r="L15" s="155"/>
      <c r="M15" s="64"/>
      <c r="N15" s="64"/>
    </row>
    <row r="16" spans="1:14" ht="31.5" hidden="1" customHeight="1" x14ac:dyDescent="0.3">
      <c r="A16" s="16"/>
      <c r="B16" s="154"/>
      <c r="C16" s="163" t="s">
        <v>640</v>
      </c>
      <c r="D16" s="163"/>
      <c r="E16" s="163"/>
      <c r="F16" s="163"/>
      <c r="G16" s="162"/>
      <c r="H16" s="162"/>
      <c r="I16" s="162"/>
      <c r="J16" s="155"/>
      <c r="K16" s="155"/>
      <c r="L16" s="155"/>
      <c r="M16" s="64"/>
      <c r="N16" s="64"/>
    </row>
    <row r="17" spans="1:24" ht="97.5" customHeight="1" x14ac:dyDescent="0.3">
      <c r="B17" s="581" t="s">
        <v>731</v>
      </c>
      <c r="C17" s="582"/>
      <c r="D17" s="582"/>
      <c r="E17" s="582"/>
      <c r="F17" s="582"/>
      <c r="G17" s="582"/>
      <c r="H17" s="582"/>
      <c r="I17" s="582"/>
      <c r="J17" s="582"/>
      <c r="K17" s="582"/>
      <c r="L17" s="583"/>
      <c r="M17" s="64"/>
      <c r="N17" s="64"/>
    </row>
    <row r="18" spans="1:24" ht="21" customHeight="1" x14ac:dyDescent="0.3">
      <c r="A18" s="16"/>
      <c r="B18" s="154"/>
      <c r="C18" s="163"/>
      <c r="D18" s="163"/>
      <c r="E18" s="163"/>
      <c r="F18" s="163"/>
      <c r="G18" s="162"/>
      <c r="H18" s="162"/>
      <c r="I18" s="162"/>
      <c r="J18" s="155"/>
      <c r="K18" s="155"/>
      <c r="L18" s="155"/>
      <c r="M18" s="64"/>
      <c r="N18" s="64"/>
    </row>
    <row r="19" spans="1:24" ht="22.5" customHeight="1" thickBot="1" x14ac:dyDescent="0.35">
      <c r="A19" s="16"/>
      <c r="B19" s="154"/>
      <c r="C19" s="155"/>
      <c r="D19" s="155"/>
      <c r="E19" s="155"/>
      <c r="F19" s="155"/>
      <c r="G19" s="155"/>
      <c r="H19" s="155"/>
      <c r="I19" s="155"/>
      <c r="J19" s="155"/>
      <c r="K19" s="155"/>
      <c r="L19" s="155"/>
      <c r="M19" s="64"/>
      <c r="N19" s="64"/>
    </row>
    <row r="20" spans="1:24" ht="22.5" customHeight="1" thickBot="1" x14ac:dyDescent="0.3">
      <c r="A20" s="16"/>
      <c r="B20" s="65"/>
      <c r="C20" s="65"/>
      <c r="D20" s="65"/>
      <c r="E20" s="65"/>
      <c r="F20" s="593" t="str">
        <f>IF(C14="individueller Bilanzwert","N kg/Betrieb","N kg/ha")</f>
        <v>N kg/ha</v>
      </c>
      <c r="G20" s="594"/>
      <c r="H20" s="594"/>
      <c r="I20" s="595"/>
      <c r="J20" s="593" t="str">
        <f>IF(C14="individueller Bilanzwert",J38,J29)</f>
        <v>P2O5 kg/ha</v>
      </c>
      <c r="K20" s="594"/>
      <c r="L20" s="595"/>
      <c r="M20" s="64"/>
      <c r="N20" s="64"/>
    </row>
    <row r="21" spans="1:24" ht="30.75" customHeight="1" x14ac:dyDescent="0.25">
      <c r="A21" s="16"/>
      <c r="B21" s="600"/>
      <c r="C21" s="604" t="s">
        <v>258</v>
      </c>
      <c r="D21" s="602" t="s">
        <v>638</v>
      </c>
      <c r="E21" s="622" t="s">
        <v>259</v>
      </c>
      <c r="F21" s="624" t="s">
        <v>2</v>
      </c>
      <c r="G21" s="570" t="s">
        <v>260</v>
      </c>
      <c r="H21" s="579" t="s">
        <v>261</v>
      </c>
      <c r="I21" s="411" t="s">
        <v>637</v>
      </c>
      <c r="J21" s="570" t="s">
        <v>2</v>
      </c>
      <c r="K21" s="570" t="s">
        <v>260</v>
      </c>
      <c r="L21" s="606" t="s">
        <v>261</v>
      </c>
      <c r="M21" s="64"/>
      <c r="N21" s="64"/>
    </row>
    <row r="22" spans="1:24" ht="16.5" customHeight="1" thickBot="1" x14ac:dyDescent="0.3">
      <c r="A22" s="16"/>
      <c r="B22" s="601"/>
      <c r="C22" s="605"/>
      <c r="D22" s="603"/>
      <c r="E22" s="623"/>
      <c r="F22" s="625"/>
      <c r="G22" s="571"/>
      <c r="H22" s="580"/>
      <c r="I22" s="412" t="str">
        <f>IF(C14="individueller Bilanzwert","(Betrieb)","(ha)")</f>
        <v>(ha)</v>
      </c>
      <c r="J22" s="630"/>
      <c r="K22" s="571"/>
      <c r="L22" s="607"/>
      <c r="M22" s="64"/>
      <c r="N22" s="64"/>
    </row>
    <row r="23" spans="1:24" ht="18.75" customHeight="1" x14ac:dyDescent="0.25">
      <c r="A23" s="153" t="s">
        <v>9</v>
      </c>
      <c r="B23" s="111" t="s">
        <v>264</v>
      </c>
      <c r="C23" s="117">
        <f>C25-2</f>
        <v>2017</v>
      </c>
      <c r="D23" s="261"/>
      <c r="E23" s="408"/>
      <c r="F23" s="416"/>
      <c r="G23" s="261"/>
      <c r="H23" s="262"/>
      <c r="I23" s="413"/>
      <c r="J23" s="405"/>
      <c r="K23" s="261"/>
      <c r="L23" s="262"/>
      <c r="M23" s="64"/>
      <c r="N23" s="64"/>
    </row>
    <row r="24" spans="1:24" ht="18.75" customHeight="1" thickBot="1" x14ac:dyDescent="0.3">
      <c r="A24" s="153" t="s">
        <v>11</v>
      </c>
      <c r="B24" s="112" t="s">
        <v>263</v>
      </c>
      <c r="C24" s="118">
        <f>C25-1</f>
        <v>2018</v>
      </c>
      <c r="D24" s="263"/>
      <c r="E24" s="409"/>
      <c r="F24" s="417"/>
      <c r="G24" s="263"/>
      <c r="H24" s="264"/>
      <c r="I24" s="414"/>
      <c r="J24" s="406"/>
      <c r="K24" s="263"/>
      <c r="L24" s="264"/>
      <c r="M24" s="64"/>
      <c r="N24" s="64"/>
    </row>
    <row r="25" spans="1:24" ht="18.75" customHeight="1" thickBot="1" x14ac:dyDescent="0.3">
      <c r="A25" s="153" t="s">
        <v>12</v>
      </c>
      <c r="B25" s="113" t="s">
        <v>265</v>
      </c>
      <c r="C25" s="120">
        <f>Betriebsdaten!G13</f>
        <v>2019</v>
      </c>
      <c r="D25" s="256">
        <f>Betriebsdaten!E9</f>
        <v>0</v>
      </c>
      <c r="E25" s="410">
        <f>Betriebsdaten!E10</f>
        <v>0</v>
      </c>
      <c r="F25" s="418" t="str">
        <f>IF(C14="individueller Bilanzwert",F42,IF(D25=0,"F",F33))</f>
        <v>F</v>
      </c>
      <c r="G25" s="256" t="str">
        <f>IF(C14="individueller Bilanzwert",G42,IF(D25=0,"F",G33))</f>
        <v>F</v>
      </c>
      <c r="H25" s="419" t="str">
        <f>IF(C14="individueller Bilanzwert",H42,IF(D25=0,"F",H33))</f>
        <v>F</v>
      </c>
      <c r="I25" s="415">
        <f>IF(C14="individueller Bilanzwert",I42,I33)</f>
        <v>175</v>
      </c>
      <c r="J25" s="407" t="str">
        <f>IF(C14="individueller Bilanzwert",J42,IF(D25=0,"F",J33))</f>
        <v>F</v>
      </c>
      <c r="K25" s="256" t="str">
        <f>IF(C14="individueller Bilanzwert",K42,IF(D25=0,"F",K33))</f>
        <v>F</v>
      </c>
      <c r="L25" s="257" t="str">
        <f>IF(C14="individueller Bilanzwert",L42,IF(D25=0,"F",L33))</f>
        <v>F</v>
      </c>
      <c r="M25" s="64"/>
      <c r="N25" s="64"/>
    </row>
    <row r="26" spans="1:24" ht="33" customHeight="1" thickTop="1" thickBot="1" x14ac:dyDescent="0.3">
      <c r="A26" s="153" t="s">
        <v>14</v>
      </c>
      <c r="B26" s="614" t="s">
        <v>427</v>
      </c>
      <c r="C26" s="615"/>
      <c r="D26" s="258">
        <f t="shared" ref="D26:E26" si="0">AVERAGE(D23:D25)</f>
        <v>0</v>
      </c>
      <c r="E26" s="295">
        <f t="shared" si="0"/>
        <v>0</v>
      </c>
      <c r="F26" s="258" t="str">
        <f>IF(AND(D26=0,C14="175 kg N/ha Bilanzwert"),"F",AVERAGE(F23:F25))</f>
        <v>F</v>
      </c>
      <c r="G26" s="401" t="str">
        <f>IF(AND(D26=0,C14="175 kg N/ha Bilanzwert"),"F",AVERAGE(G23:G25))</f>
        <v>F</v>
      </c>
      <c r="H26" s="403" t="str">
        <f>IF(AND(D26=0,C14="175 kg N/ha Bilanzwert"),"F",AVERAGE(H23:H25))</f>
        <v>F</v>
      </c>
      <c r="I26" s="404">
        <f t="shared" ref="I26" si="1">AVERAGE(I23:I25)</f>
        <v>175</v>
      </c>
      <c r="J26" s="402" t="str">
        <f>IF(AND(D26=0,C14="175 kg N/ha Bilanzwert"),"F",AVERAGE(J23:J25))</f>
        <v>F</v>
      </c>
      <c r="K26" s="258" t="str">
        <f>IF(AND(D26=0,C14="175 kg N/ha Bilanzwert"),"F",AVERAGE(K23:K25))</f>
        <v>F</v>
      </c>
      <c r="L26" s="259" t="str">
        <f>IF(AND(D26=0,C14="175 kg N/ha Bilanzwert"),"F",AVERAGE(L23:L25))</f>
        <v>F</v>
      </c>
      <c r="M26" s="64"/>
      <c r="N26" s="64"/>
    </row>
    <row r="27" spans="1:24" ht="22.5" customHeight="1" x14ac:dyDescent="0.3">
      <c r="A27" s="16"/>
      <c r="B27" s="121"/>
      <c r="C27" s="64"/>
      <c r="D27" s="64"/>
      <c r="E27" s="64"/>
      <c r="F27" s="64"/>
      <c r="G27" s="64"/>
      <c r="H27" s="64"/>
      <c r="I27" s="64"/>
      <c r="J27" s="64"/>
      <c r="K27" s="64"/>
      <c r="L27" s="64"/>
      <c r="M27" s="64"/>
      <c r="N27" s="64"/>
    </row>
    <row r="28" spans="1:24" ht="15.75" hidden="1" thickBot="1" x14ac:dyDescent="0.3">
      <c r="A28" s="16"/>
      <c r="B28" s="65"/>
      <c r="C28" s="65"/>
      <c r="D28" s="65"/>
      <c r="E28" s="65"/>
      <c r="F28" s="65"/>
      <c r="G28" s="65"/>
      <c r="H28" s="65"/>
      <c r="I28" s="65"/>
      <c r="J28" s="65"/>
      <c r="K28" s="65"/>
      <c r="L28" s="65"/>
      <c r="M28" s="65"/>
      <c r="N28" s="65"/>
    </row>
    <row r="29" spans="1:24" ht="18.75" hidden="1" thickBot="1" x14ac:dyDescent="0.3">
      <c r="A29" s="16"/>
      <c r="B29" s="65"/>
      <c r="C29" s="65"/>
      <c r="D29" s="65"/>
      <c r="E29" s="65"/>
      <c r="F29" s="593" t="s">
        <v>284</v>
      </c>
      <c r="G29" s="594"/>
      <c r="H29" s="594"/>
      <c r="I29" s="595"/>
      <c r="J29" s="590" t="s">
        <v>830</v>
      </c>
      <c r="K29" s="591"/>
      <c r="L29" s="592"/>
      <c r="M29" s="66"/>
      <c r="N29" s="66"/>
    </row>
    <row r="30" spans="1:24" ht="45.75" hidden="1" thickBot="1" x14ac:dyDescent="0.3">
      <c r="A30" s="16"/>
      <c r="B30" s="108"/>
      <c r="C30" s="114" t="s">
        <v>258</v>
      </c>
      <c r="D30" s="115" t="s">
        <v>262</v>
      </c>
      <c r="E30" s="114" t="s">
        <v>259</v>
      </c>
      <c r="F30" s="114" t="s">
        <v>2</v>
      </c>
      <c r="G30" s="114" t="s">
        <v>260</v>
      </c>
      <c r="H30" s="114" t="s">
        <v>261</v>
      </c>
      <c r="I30" s="115" t="s">
        <v>316</v>
      </c>
      <c r="J30" s="114" t="s">
        <v>2</v>
      </c>
      <c r="K30" s="114" t="s">
        <v>260</v>
      </c>
      <c r="L30" s="116" t="s">
        <v>261</v>
      </c>
      <c r="M30" s="67"/>
      <c r="N30" s="67"/>
    </row>
    <row r="31" spans="1:24" hidden="1" x14ac:dyDescent="0.25">
      <c r="A31" s="83" t="s">
        <v>9</v>
      </c>
      <c r="B31" s="111" t="s">
        <v>264</v>
      </c>
      <c r="C31" s="117">
        <f>C33-2</f>
        <v>2017</v>
      </c>
      <c r="D31" s="107" t="str">
        <f>IF(P31="","",VLOOKUP($C31,$O$31:$X$33,2,FALSE))</f>
        <v/>
      </c>
      <c r="E31" s="107" t="str">
        <f>IF(Q31="","",VLOOKUP($C31,$O$31:$X$33,3,FALSE))</f>
        <v/>
      </c>
      <c r="F31" s="107" t="str">
        <f>IF(R31="","",VLOOKUP($C31,$O$31:$X$33,4,FALSE))</f>
        <v/>
      </c>
      <c r="G31" s="107" t="str">
        <f>IF(S31="","",VLOOKUP($C31,$O$31:$X$33,5,FALSE))</f>
        <v/>
      </c>
      <c r="H31" s="107" t="str">
        <f>IF(T31="","",VLOOKUP($C31,$O$31:$X$33,6,FALSE))</f>
        <v/>
      </c>
      <c r="I31" s="107" t="str">
        <f>IF(U31="","",VLOOKUP($C31,$O$31:$X$33,7,FALSE))</f>
        <v/>
      </c>
      <c r="J31" s="107" t="str">
        <f>IF(V31="","",VLOOKUP($C31,$O$31:$X$33,8,FALSE))</f>
        <v/>
      </c>
      <c r="K31" s="107" t="str">
        <f>IF(W31="","",VLOOKUP($C31,$O$31:$X$33,9,FALSE))</f>
        <v/>
      </c>
      <c r="L31" s="119" t="str">
        <f>IF(X31="","",VLOOKUP($C31,$O$31:$X$33,10,FALSE))</f>
        <v/>
      </c>
      <c r="M31" s="68"/>
      <c r="N31" s="68"/>
      <c r="O31">
        <v>2017</v>
      </c>
      <c r="P31" s="69"/>
      <c r="Q31" s="69"/>
      <c r="R31" s="69"/>
      <c r="S31" s="69"/>
      <c r="T31" s="69"/>
      <c r="U31" s="69"/>
      <c r="V31" s="69"/>
      <c r="W31" s="69"/>
      <c r="X31" s="69"/>
    </row>
    <row r="32" spans="1:24" ht="15.75" hidden="1" thickBot="1" x14ac:dyDescent="0.3">
      <c r="A32" s="83" t="s">
        <v>11</v>
      </c>
      <c r="B32" s="112" t="s">
        <v>263</v>
      </c>
      <c r="C32" s="118">
        <f>C33-1</f>
        <v>2018</v>
      </c>
      <c r="D32" s="107" t="str">
        <f>IF(P32="","",VLOOKUP($C32,$O$31:$X$33,2,FALSE))</f>
        <v/>
      </c>
      <c r="E32" s="107" t="str">
        <f>IF(Q32="","",VLOOKUP($C32,$O$31:$X$33,3,FALSE))</f>
        <v/>
      </c>
      <c r="F32" s="107" t="str">
        <f>IF(R32="","",VLOOKUP($C32,$O$31:$X$33,4,FALSE))</f>
        <v/>
      </c>
      <c r="G32" s="107" t="str">
        <f>IF(S32="","",VLOOKUP($C32,$O$31:$X$33,5,FALSE))</f>
        <v/>
      </c>
      <c r="H32" s="107" t="str">
        <f>IF(T32="","",VLOOKUP($C32,$O$31:$X$33,6,FALSE))</f>
        <v/>
      </c>
      <c r="I32" s="107" t="str">
        <f>IF(U32="","",VLOOKUP($C32,$O$31:$X$33,7,FALSE))</f>
        <v/>
      </c>
      <c r="J32" s="107" t="str">
        <f>IF(V32="","",VLOOKUP($C32,$O$31:$X$33,8,FALSE))</f>
        <v/>
      </c>
      <c r="K32" s="107" t="str">
        <f>IF(W32="","",VLOOKUP($C32,$O$31:$X$33,9,FALSE))</f>
        <v/>
      </c>
      <c r="L32" s="119" t="str">
        <f>IF(X32="","",VLOOKUP($C32,$O$31:$X$33,10,FALSE))</f>
        <v/>
      </c>
      <c r="M32" s="68"/>
      <c r="N32" s="68"/>
      <c r="O32">
        <v>2018</v>
      </c>
      <c r="P32" s="69"/>
      <c r="Q32" s="69"/>
      <c r="R32" s="69"/>
      <c r="S32" s="69"/>
      <c r="T32" s="69"/>
      <c r="U32" s="69"/>
      <c r="V32" s="69"/>
      <c r="W32" s="69"/>
      <c r="X32" s="69"/>
    </row>
    <row r="33" spans="1:24" ht="15.75" hidden="1" thickBot="1" x14ac:dyDescent="0.3">
      <c r="A33" s="83" t="s">
        <v>12</v>
      </c>
      <c r="B33" s="113" t="s">
        <v>265</v>
      </c>
      <c r="C33" s="120">
        <f>Betriebsdaten!G13</f>
        <v>2019</v>
      </c>
      <c r="D33" s="42">
        <f>Betriebsdaten!E9</f>
        <v>0</v>
      </c>
      <c r="E33" s="296">
        <f>Betriebsdaten!E10</f>
        <v>0</v>
      </c>
      <c r="F33" s="42" t="str">
        <f>'Stoffstrombilanz Einzeljahr '!C30</f>
        <v/>
      </c>
      <c r="G33" s="42" t="str">
        <f>'Stoffstrombilanz Einzeljahr '!I30</f>
        <v/>
      </c>
      <c r="H33" s="42" t="str">
        <f>'Stoffstrombilanz Einzeljahr '!C32</f>
        <v/>
      </c>
      <c r="I33" s="42">
        <v>175</v>
      </c>
      <c r="J33" s="42" t="str">
        <f>'Stoffstrombilanz Einzeljahr '!D30</f>
        <v/>
      </c>
      <c r="K33" s="42" t="str">
        <f>'Stoffstrombilanz Einzeljahr '!J30</f>
        <v/>
      </c>
      <c r="L33" s="43" t="str">
        <f>'Stoffstrombilanz Einzeljahr '!D32</f>
        <v/>
      </c>
      <c r="M33" s="68"/>
      <c r="N33" s="68"/>
      <c r="O33">
        <v>2019</v>
      </c>
      <c r="P33" s="69">
        <v>120</v>
      </c>
      <c r="Q33" s="69">
        <v>0</v>
      </c>
      <c r="R33" s="69">
        <v>0.6428571428571429</v>
      </c>
      <c r="S33" s="69">
        <v>0</v>
      </c>
      <c r="T33" s="69">
        <v>0.6428571428571429</v>
      </c>
      <c r="U33" s="69">
        <v>175</v>
      </c>
      <c r="V33" s="69">
        <v>0.35476190476190478</v>
      </c>
      <c r="W33" s="69">
        <v>1</v>
      </c>
      <c r="X33" s="69">
        <v>0.35476190476190478</v>
      </c>
    </row>
    <row r="34" spans="1:24" ht="15.75" hidden="1" thickBot="1" x14ac:dyDescent="0.3">
      <c r="A34" s="83" t="s">
        <v>14</v>
      </c>
      <c r="B34" s="109" t="s">
        <v>427</v>
      </c>
      <c r="C34" s="110"/>
      <c r="D34" s="44">
        <f t="shared" ref="D34:L34" si="2">AVERAGE(D31:D33)</f>
        <v>0</v>
      </c>
      <c r="E34" s="297">
        <f t="shared" si="2"/>
        <v>0</v>
      </c>
      <c r="F34" s="44" t="e">
        <f t="shared" si="2"/>
        <v>#DIV/0!</v>
      </c>
      <c r="G34" s="44" t="e">
        <f t="shared" si="2"/>
        <v>#DIV/0!</v>
      </c>
      <c r="H34" s="45" t="e">
        <f t="shared" si="2"/>
        <v>#DIV/0!</v>
      </c>
      <c r="I34" s="44">
        <v>175</v>
      </c>
      <c r="J34" s="44" t="e">
        <f t="shared" si="2"/>
        <v>#DIV/0!</v>
      </c>
      <c r="K34" s="44" t="e">
        <f t="shared" si="2"/>
        <v>#DIV/0!</v>
      </c>
      <c r="L34" s="46" t="e">
        <f t="shared" si="2"/>
        <v>#DIV/0!</v>
      </c>
      <c r="M34" s="68"/>
      <c r="N34" s="68"/>
      <c r="P34" s="69"/>
      <c r="Q34" s="69"/>
      <c r="R34" s="69"/>
      <c r="S34" s="69"/>
      <c r="T34" s="69"/>
      <c r="U34" s="69"/>
      <c r="V34" s="69"/>
      <c r="W34" s="69"/>
      <c r="X34" s="69"/>
    </row>
    <row r="35" spans="1:24" hidden="1" x14ac:dyDescent="0.25">
      <c r="A35" s="16"/>
      <c r="B35" s="1"/>
      <c r="C35" s="1"/>
      <c r="D35" s="1"/>
      <c r="E35" s="1"/>
      <c r="F35" s="1"/>
      <c r="G35" s="1"/>
      <c r="H35" s="1"/>
      <c r="I35" s="1"/>
      <c r="J35" s="1"/>
      <c r="K35" s="1"/>
      <c r="L35" s="1"/>
      <c r="M35" s="65"/>
      <c r="N35" s="65"/>
      <c r="P35" s="69"/>
      <c r="Q35" s="69"/>
      <c r="R35" s="69"/>
      <c r="S35" s="69"/>
      <c r="T35" s="69"/>
      <c r="U35" s="69"/>
      <c r="V35" s="69"/>
      <c r="W35" s="69"/>
      <c r="X35" s="69"/>
    </row>
    <row r="36" spans="1:24" hidden="1" x14ac:dyDescent="0.25">
      <c r="A36" s="16"/>
      <c r="B36" s="1"/>
      <c r="C36" s="1"/>
      <c r="D36" s="1"/>
      <c r="E36" s="1"/>
      <c r="F36" s="1"/>
      <c r="G36" s="1"/>
      <c r="H36" s="1"/>
      <c r="I36" s="1"/>
      <c r="J36" s="1"/>
      <c r="K36" s="1"/>
      <c r="L36" s="1"/>
      <c r="M36" s="65"/>
      <c r="N36" s="65"/>
      <c r="P36" s="69"/>
      <c r="Q36" s="69"/>
      <c r="R36" s="69"/>
      <c r="S36" s="69"/>
      <c r="T36" s="69"/>
      <c r="U36" s="69"/>
      <c r="V36" s="69"/>
      <c r="W36" s="69"/>
      <c r="X36" s="69"/>
    </row>
    <row r="37" spans="1:24" ht="15.75" hidden="1" thickBot="1" x14ac:dyDescent="0.3">
      <c r="A37" s="16"/>
      <c r="B37" s="1"/>
      <c r="C37" s="1"/>
      <c r="D37" s="1"/>
      <c r="E37" s="1"/>
      <c r="F37" s="1"/>
      <c r="G37" s="1"/>
      <c r="H37" s="1"/>
      <c r="I37" s="1"/>
      <c r="J37" s="1"/>
      <c r="K37" s="1"/>
      <c r="L37" s="1"/>
      <c r="M37" s="65"/>
      <c r="N37" s="65"/>
      <c r="P37" s="69"/>
      <c r="Q37" s="69"/>
      <c r="R37" s="69"/>
      <c r="S37" s="69"/>
      <c r="T37" s="69"/>
      <c r="U37" s="69"/>
      <c r="V37" s="69"/>
      <c r="W37" s="69"/>
      <c r="X37" s="69"/>
    </row>
    <row r="38" spans="1:24" ht="18.75" hidden="1" thickBot="1" x14ac:dyDescent="0.3">
      <c r="A38" s="16"/>
      <c r="B38" s="1"/>
      <c r="C38" s="65"/>
      <c r="D38" s="65"/>
      <c r="E38" s="65"/>
      <c r="F38" s="593" t="s">
        <v>832</v>
      </c>
      <c r="G38" s="594"/>
      <c r="H38" s="594"/>
      <c r="I38" s="595"/>
      <c r="J38" s="590" t="s">
        <v>831</v>
      </c>
      <c r="K38" s="591"/>
      <c r="L38" s="592"/>
      <c r="M38" s="66"/>
      <c r="N38" s="66"/>
      <c r="P38" s="69"/>
      <c r="Q38" s="69"/>
      <c r="R38" s="69"/>
      <c r="S38" s="69"/>
      <c r="T38" s="69"/>
      <c r="U38" s="69"/>
      <c r="V38" s="69"/>
      <c r="W38" s="69"/>
      <c r="X38" s="69"/>
    </row>
    <row r="39" spans="1:24" ht="45" hidden="1" x14ac:dyDescent="0.25">
      <c r="A39" s="16"/>
      <c r="B39" s="108"/>
      <c r="C39" s="114" t="s">
        <v>258</v>
      </c>
      <c r="D39" s="115" t="s">
        <v>262</v>
      </c>
      <c r="E39" s="114" t="s">
        <v>259</v>
      </c>
      <c r="F39" s="114" t="s">
        <v>2</v>
      </c>
      <c r="G39" s="114" t="s">
        <v>260</v>
      </c>
      <c r="H39" s="114" t="s">
        <v>261</v>
      </c>
      <c r="I39" s="115" t="s">
        <v>317</v>
      </c>
      <c r="J39" s="114" t="s">
        <v>2</v>
      </c>
      <c r="K39" s="114" t="s">
        <v>260</v>
      </c>
      <c r="L39" s="116" t="s">
        <v>261</v>
      </c>
      <c r="M39" s="67"/>
      <c r="N39" s="67"/>
      <c r="P39" s="69"/>
      <c r="Q39" s="69"/>
      <c r="R39" s="69"/>
      <c r="S39" s="69"/>
      <c r="T39" s="69"/>
      <c r="U39" s="69"/>
      <c r="V39" s="69"/>
      <c r="W39" s="69"/>
      <c r="X39" s="69"/>
    </row>
    <row r="40" spans="1:24" hidden="1" x14ac:dyDescent="0.25">
      <c r="A40" s="83" t="s">
        <v>9</v>
      </c>
      <c r="B40" s="111" t="s">
        <v>264</v>
      </c>
      <c r="C40" s="106">
        <f>C42-2</f>
        <v>2017</v>
      </c>
      <c r="D40" s="107" t="str">
        <f>IF(P40="","",VLOOKUP($C40,$O$40:$X$42,2,FALSE))</f>
        <v/>
      </c>
      <c r="E40" s="107" t="str">
        <f>IF(Q40="","",VLOOKUP($C40,$O$40:$X$42,3,FALSE))</f>
        <v/>
      </c>
      <c r="F40" s="107" t="str">
        <f>IF(R40="","",VLOOKUP($C40,$O$40:$X$42,4,FALSE))</f>
        <v/>
      </c>
      <c r="G40" s="107" t="str">
        <f>IF(S40="","",VLOOKUP($C40,$O$40:$X$42,5,FALSE))</f>
        <v/>
      </c>
      <c r="H40" s="107" t="str">
        <f>IF(T40="","",VLOOKUP($C40,$O$31:$X$33,6,FALSE))</f>
        <v/>
      </c>
      <c r="I40" s="107" t="str">
        <f>IF(U40="","",VLOOKUP($C40,$O$40:$X$42,7,FALSE))</f>
        <v/>
      </c>
      <c r="J40" s="107" t="str">
        <f>IF(V40="","",VLOOKUP($C40,$O$40:$X$42,8,FALSE))</f>
        <v/>
      </c>
      <c r="K40" s="107" t="str">
        <f>IF(W40="","",VLOOKUP($C40,$O$40:$X$42,9,FALSE))</f>
        <v/>
      </c>
      <c r="L40" s="107" t="str">
        <f>IF(X40="","",VLOOKUP($C40,$O$40:$X$42,10,FALSE))</f>
        <v/>
      </c>
      <c r="M40" s="68"/>
      <c r="N40" s="68"/>
      <c r="O40">
        <v>2017</v>
      </c>
      <c r="P40" s="69"/>
      <c r="Q40" s="69"/>
      <c r="R40" s="69"/>
      <c r="S40" s="69"/>
      <c r="T40" s="69"/>
      <c r="U40" s="69"/>
      <c r="V40" s="69"/>
      <c r="W40" s="69"/>
      <c r="X40" s="69"/>
    </row>
    <row r="41" spans="1:24" ht="15.75" hidden="1" thickBot="1" x14ac:dyDescent="0.3">
      <c r="A41" s="83" t="s">
        <v>11</v>
      </c>
      <c r="B41" s="112" t="s">
        <v>263</v>
      </c>
      <c r="C41" s="106">
        <f>C42-1</f>
        <v>2018</v>
      </c>
      <c r="D41" s="107" t="str">
        <f>IF(P41="","",VLOOKUP($C41,$O$40:$X$42,2,FALSE))</f>
        <v/>
      </c>
      <c r="E41" s="107" t="str">
        <f>IF(Q41="","",VLOOKUP($C41,$O$40:$X$42,3,FALSE))</f>
        <v/>
      </c>
      <c r="F41" s="107" t="str">
        <f>IF(R41="","",VLOOKUP($C41,$O$40:$X$42,4,FALSE))</f>
        <v/>
      </c>
      <c r="G41" s="107" t="str">
        <f>IF(S41="","",VLOOKUP($C41,$O$40:$X$42,5,FALSE))</f>
        <v/>
      </c>
      <c r="H41" s="107" t="str">
        <f>IF(T41="","",VLOOKUP($C41,$O$31:$X$33,6,FALSE))</f>
        <v/>
      </c>
      <c r="I41" s="107" t="str">
        <f>IF(U41="","",VLOOKUP($C41,$O$40:$X$42,7,FALSE))</f>
        <v/>
      </c>
      <c r="J41" s="107" t="str">
        <f>IF(V41="","",VLOOKUP($C41,$O$40:$X$42,8,FALSE))</f>
        <v/>
      </c>
      <c r="K41" s="107" t="str">
        <f>IF(W41="","",VLOOKUP($C41,$O$40:$X$42,9,FALSE))</f>
        <v/>
      </c>
      <c r="L41" s="107" t="str">
        <f>IF(X41="","",VLOOKUP($C41,$O$40:$X$42,10,FALSE))</f>
        <v/>
      </c>
      <c r="M41" s="68"/>
      <c r="N41" s="68"/>
      <c r="O41">
        <v>2018</v>
      </c>
      <c r="P41" s="69"/>
      <c r="Q41" s="69"/>
      <c r="R41" s="69"/>
      <c r="S41" s="69"/>
      <c r="T41" s="69"/>
      <c r="U41" s="69"/>
      <c r="V41" s="69"/>
      <c r="W41" s="69"/>
      <c r="X41" s="69"/>
    </row>
    <row r="42" spans="1:24" ht="15.75" hidden="1" thickBot="1" x14ac:dyDescent="0.3">
      <c r="A42" s="83" t="s">
        <v>12</v>
      </c>
      <c r="B42" s="113" t="s">
        <v>265</v>
      </c>
      <c r="C42" s="125">
        <f>Betriebsdaten!G13</f>
        <v>2019</v>
      </c>
      <c r="D42" s="44">
        <f>Betriebsdaten!E9</f>
        <v>0</v>
      </c>
      <c r="E42" s="297">
        <f>Betriebsdaten!E10</f>
        <v>0</v>
      </c>
      <c r="F42" s="44">
        <f>'Stoffstrombilanz Einzeljahr '!C29</f>
        <v>0</v>
      </c>
      <c r="G42" s="44">
        <f>'Stoffstrombilanz Einzeljahr '!I29</f>
        <v>0</v>
      </c>
      <c r="H42" s="44">
        <f>F42-G42</f>
        <v>0</v>
      </c>
      <c r="I42" s="44">
        <f>'individueller Bilanzwert'!G118</f>
        <v>0</v>
      </c>
      <c r="J42" s="44">
        <f>'Stoffstrombilanz Einzeljahr '!D29</f>
        <v>0</v>
      </c>
      <c r="K42" s="44">
        <f>'Stoffstrombilanz Einzeljahr '!J29</f>
        <v>0</v>
      </c>
      <c r="L42" s="46">
        <f>J42-K42</f>
        <v>0</v>
      </c>
      <c r="M42" s="68"/>
      <c r="N42" s="68"/>
      <c r="O42">
        <v>2019</v>
      </c>
      <c r="P42" s="69">
        <v>120</v>
      </c>
      <c r="Q42" s="69">
        <v>0</v>
      </c>
      <c r="R42" s="69">
        <v>77.142857142857153</v>
      </c>
      <c r="S42" s="69">
        <v>0</v>
      </c>
      <c r="T42" s="69">
        <v>77.142857142857153</v>
      </c>
      <c r="U42" s="69" t="e">
        <v>#REF!</v>
      </c>
      <c r="V42" s="69">
        <v>42.571428571428577</v>
      </c>
      <c r="W42" s="69">
        <v>0</v>
      </c>
      <c r="X42" s="69">
        <v>42.571428571428577</v>
      </c>
    </row>
    <row r="43" spans="1:24" ht="15.75" hidden="1" thickBot="1" x14ac:dyDescent="0.3">
      <c r="A43" s="83" t="s">
        <v>14</v>
      </c>
      <c r="B43" s="109" t="s">
        <v>427</v>
      </c>
      <c r="C43" s="110"/>
      <c r="D43" s="44">
        <f>AVERAGE(D40:D42)</f>
        <v>0</v>
      </c>
      <c r="E43" s="297">
        <f t="shared" ref="E43:L43" si="3">AVERAGE(E40:E42)</f>
        <v>0</v>
      </c>
      <c r="F43" s="44">
        <f t="shared" si="3"/>
        <v>0</v>
      </c>
      <c r="G43" s="44">
        <f t="shared" si="3"/>
        <v>0</v>
      </c>
      <c r="H43" s="45">
        <f t="shared" si="3"/>
        <v>0</v>
      </c>
      <c r="I43" s="44">
        <f t="shared" si="3"/>
        <v>0</v>
      </c>
      <c r="J43" s="44">
        <f t="shared" si="3"/>
        <v>0</v>
      </c>
      <c r="K43" s="44">
        <f t="shared" si="3"/>
        <v>0</v>
      </c>
      <c r="L43" s="46">
        <f t="shared" si="3"/>
        <v>0</v>
      </c>
      <c r="M43" s="68"/>
      <c r="N43" s="68"/>
    </row>
    <row r="44" spans="1:24" hidden="1" x14ac:dyDescent="0.25">
      <c r="B44" s="1"/>
      <c r="C44" s="1"/>
      <c r="D44" s="1"/>
      <c r="E44" s="1"/>
      <c r="F44" s="1"/>
      <c r="G44" s="1"/>
      <c r="H44" s="1"/>
      <c r="I44" s="1"/>
      <c r="J44" s="1"/>
      <c r="K44" s="1"/>
      <c r="L44" s="1"/>
      <c r="M44" s="65"/>
      <c r="N44" s="65"/>
    </row>
    <row r="45" spans="1:24" hidden="1" x14ac:dyDescent="0.25">
      <c r="B45" s="1"/>
      <c r="C45" s="1"/>
      <c r="D45" s="1"/>
      <c r="E45" s="1"/>
      <c r="F45" s="1"/>
      <c r="G45" s="1"/>
      <c r="H45" s="1"/>
      <c r="I45" s="1"/>
      <c r="J45" s="1"/>
      <c r="K45" s="1"/>
      <c r="L45" s="1"/>
      <c r="M45" s="1"/>
      <c r="N45" s="1"/>
    </row>
    <row r="46" spans="1:24" x14ac:dyDescent="0.25">
      <c r="B46" s="1"/>
      <c r="C46" s="1"/>
      <c r="D46" s="1"/>
      <c r="E46" s="1"/>
      <c r="F46" s="1"/>
      <c r="G46" s="1"/>
      <c r="H46" s="1"/>
      <c r="I46" s="1"/>
      <c r="J46" s="1"/>
      <c r="K46" s="1"/>
      <c r="L46" s="1"/>
      <c r="M46" s="1"/>
      <c r="N46" s="1"/>
    </row>
    <row r="47" spans="1:24" x14ac:dyDescent="0.25">
      <c r="B47" s="1"/>
      <c r="C47" s="1"/>
      <c r="D47" s="1"/>
      <c r="E47" s="1"/>
      <c r="F47" s="1"/>
      <c r="G47" s="1"/>
      <c r="H47" s="1"/>
      <c r="I47" s="1"/>
      <c r="J47" s="1"/>
      <c r="K47" s="1"/>
      <c r="L47" s="1"/>
      <c r="M47" s="1"/>
      <c r="N47" s="1"/>
    </row>
    <row r="48" spans="1:24" x14ac:dyDescent="0.25">
      <c r="B48" s="1"/>
      <c r="C48" s="1"/>
      <c r="D48" s="1"/>
      <c r="E48" s="1"/>
      <c r="F48" s="1"/>
      <c r="G48" s="1"/>
      <c r="H48" s="1"/>
      <c r="I48" s="1"/>
      <c r="J48" s="1"/>
      <c r="K48" s="1"/>
      <c r="L48" s="1"/>
      <c r="M48" s="1"/>
      <c r="N48" s="1"/>
    </row>
    <row r="49" spans="2:14" x14ac:dyDescent="0.25">
      <c r="B49" s="1"/>
      <c r="C49" s="1"/>
      <c r="D49" s="1"/>
      <c r="E49" s="1"/>
      <c r="F49" s="1"/>
      <c r="G49" s="1"/>
      <c r="H49" s="1"/>
      <c r="I49" s="1"/>
      <c r="J49" s="1"/>
      <c r="K49" s="1"/>
      <c r="L49" s="1"/>
      <c r="M49" s="1"/>
      <c r="N49" s="1"/>
    </row>
    <row r="50" spans="2:14" x14ac:dyDescent="0.25">
      <c r="B50" s="1"/>
      <c r="C50" s="1"/>
      <c r="D50" s="1"/>
      <c r="E50" s="1"/>
      <c r="F50" s="1"/>
      <c r="G50" s="1"/>
      <c r="H50" s="1"/>
      <c r="I50" s="1"/>
      <c r="J50" s="1"/>
      <c r="K50" s="1"/>
      <c r="L50" s="1"/>
      <c r="M50" s="1"/>
      <c r="N50" s="1"/>
    </row>
    <row r="51" spans="2:14" x14ac:dyDescent="0.25">
      <c r="B51" s="1"/>
      <c r="C51" s="1"/>
      <c r="D51" s="1"/>
      <c r="E51" s="1"/>
      <c r="F51" s="1"/>
      <c r="G51" s="1"/>
      <c r="H51" s="1"/>
      <c r="I51" s="1"/>
      <c r="J51" s="1"/>
      <c r="K51" s="1"/>
      <c r="L51" s="1"/>
      <c r="M51" s="1"/>
      <c r="N51" s="1"/>
    </row>
    <row r="52" spans="2:14" x14ac:dyDescent="0.25">
      <c r="B52" s="1"/>
      <c r="C52" s="1"/>
      <c r="D52" s="1"/>
      <c r="E52" s="1"/>
      <c r="F52" s="1"/>
      <c r="G52" s="1"/>
      <c r="H52" s="1"/>
      <c r="I52" s="1"/>
      <c r="J52" s="1"/>
      <c r="K52" s="1"/>
      <c r="L52" s="1"/>
      <c r="M52" s="1"/>
      <c r="N52" s="1"/>
    </row>
    <row r="53" spans="2:14" x14ac:dyDescent="0.25">
      <c r="B53" s="122"/>
      <c r="C53" s="1"/>
      <c r="D53" s="1"/>
      <c r="E53" s="1"/>
      <c r="F53" s="1"/>
      <c r="G53" s="1"/>
      <c r="H53" s="1"/>
      <c r="I53" s="1"/>
      <c r="J53" s="1"/>
      <c r="K53" s="1"/>
      <c r="L53" s="1"/>
      <c r="M53" s="1"/>
      <c r="N53" s="1"/>
    </row>
    <row r="54" spans="2:14" x14ac:dyDescent="0.25">
      <c r="B54" s="1"/>
      <c r="C54" s="1"/>
      <c r="D54" s="1"/>
      <c r="E54" s="1"/>
      <c r="F54" s="1"/>
      <c r="G54" s="1"/>
      <c r="H54" s="1"/>
      <c r="I54" s="1"/>
      <c r="J54" s="1"/>
      <c r="K54" s="1"/>
      <c r="L54" s="1"/>
      <c r="M54" s="1"/>
      <c r="N54" s="1"/>
    </row>
    <row r="55" spans="2:14" x14ac:dyDescent="0.25">
      <c r="B55" s="1"/>
      <c r="C55" s="1"/>
      <c r="D55" s="1"/>
      <c r="E55" s="1"/>
      <c r="F55" s="1"/>
      <c r="G55" s="1"/>
      <c r="H55" s="58"/>
      <c r="I55" s="1"/>
      <c r="J55" s="1"/>
      <c r="K55" s="1"/>
      <c r="L55" s="1"/>
      <c r="M55" s="1"/>
      <c r="N55" s="1"/>
    </row>
    <row r="56" spans="2:14" x14ac:dyDescent="0.25">
      <c r="B56" s="1"/>
      <c r="C56" s="1"/>
      <c r="D56" s="1"/>
      <c r="E56" s="1"/>
      <c r="F56" s="1"/>
      <c r="G56" s="1"/>
      <c r="H56" s="58"/>
      <c r="I56" s="1"/>
      <c r="J56" s="1"/>
      <c r="K56" s="1"/>
      <c r="L56" s="1"/>
      <c r="M56" s="1"/>
      <c r="N56" s="1"/>
    </row>
    <row r="57" spans="2:14" x14ac:dyDescent="0.25">
      <c r="B57" s="1"/>
      <c r="C57" s="1"/>
      <c r="D57" s="1"/>
      <c r="E57" s="1"/>
      <c r="F57" s="1"/>
      <c r="G57" s="1"/>
      <c r="H57" s="58"/>
      <c r="I57" s="1"/>
      <c r="J57" s="1"/>
      <c r="K57" s="1"/>
      <c r="L57" s="1"/>
      <c r="M57" s="1"/>
      <c r="N57" s="1"/>
    </row>
    <row r="58" spans="2:14" x14ac:dyDescent="0.25">
      <c r="B58" s="1"/>
      <c r="C58" s="1"/>
      <c r="D58" s="1"/>
      <c r="E58" s="1"/>
      <c r="F58" s="1"/>
      <c r="G58" s="1"/>
      <c r="H58" s="1"/>
      <c r="I58" s="1"/>
      <c r="J58" s="1"/>
      <c r="K58" s="1"/>
      <c r="L58" s="1"/>
      <c r="M58" s="1"/>
      <c r="N58" s="1"/>
    </row>
    <row r="59" spans="2:14" x14ac:dyDescent="0.25">
      <c r="B59" s="1"/>
      <c r="C59" s="1"/>
      <c r="D59" s="1"/>
      <c r="E59" s="1"/>
      <c r="F59" s="1"/>
      <c r="G59" s="1"/>
      <c r="H59" s="1"/>
      <c r="I59" s="1"/>
      <c r="J59" s="1"/>
      <c r="K59" s="1"/>
      <c r="L59" s="1"/>
      <c r="M59" s="1"/>
      <c r="N59" s="1"/>
    </row>
    <row r="60" spans="2:14" x14ac:dyDescent="0.25">
      <c r="B60" s="1"/>
      <c r="C60" s="1"/>
      <c r="D60" s="1"/>
      <c r="E60" s="1"/>
      <c r="F60" s="1"/>
      <c r="G60" s="1"/>
      <c r="H60" s="1"/>
      <c r="I60" s="1"/>
      <c r="J60" s="1"/>
      <c r="K60" s="1"/>
      <c r="L60" s="1"/>
      <c r="M60" s="1"/>
      <c r="N60" s="1"/>
    </row>
    <row r="61" spans="2:14" x14ac:dyDescent="0.25">
      <c r="F61" s="7"/>
    </row>
  </sheetData>
  <sheetProtection algorithmName="SHA-512" hashValue="I6QwW/IX4onS/l7HghYLz7ze5fUr+oE2N4uh+8/dju+/vz+e87zTXGg/AU+tXfC8GX4tzVl+LbLtnAn/3M0uFg==" saltValue="C7BRy07w4JoKFNtbu7NBUg==" spinCount="100000" sheet="1" selectLockedCells="1"/>
  <mergeCells count="40">
    <mergeCell ref="B26:C26"/>
    <mergeCell ref="B2:L2"/>
    <mergeCell ref="F38:I38"/>
    <mergeCell ref="J38:L38"/>
    <mergeCell ref="I4:L4"/>
    <mergeCell ref="I5:L5"/>
    <mergeCell ref="I6:L6"/>
    <mergeCell ref="I7:L7"/>
    <mergeCell ref="A14:B14"/>
    <mergeCell ref="E21:E22"/>
    <mergeCell ref="F21:F22"/>
    <mergeCell ref="A3:A7"/>
    <mergeCell ref="J10:K10"/>
    <mergeCell ref="F3:H3"/>
    <mergeCell ref="F4:H4"/>
    <mergeCell ref="J21:J22"/>
    <mergeCell ref="B1:L1"/>
    <mergeCell ref="J8:K8"/>
    <mergeCell ref="J9:K9"/>
    <mergeCell ref="B3:E6"/>
    <mergeCell ref="J29:L29"/>
    <mergeCell ref="F29:I29"/>
    <mergeCell ref="C14:J14"/>
    <mergeCell ref="B21:B22"/>
    <mergeCell ref="D21:D22"/>
    <mergeCell ref="F20:I20"/>
    <mergeCell ref="J20:L20"/>
    <mergeCell ref="C21:C22"/>
    <mergeCell ref="L21:L22"/>
    <mergeCell ref="B9:H9"/>
    <mergeCell ref="B10:H10"/>
    <mergeCell ref="I3:L3"/>
    <mergeCell ref="K21:K22"/>
    <mergeCell ref="B8:H8"/>
    <mergeCell ref="F5:H5"/>
    <mergeCell ref="F6:H6"/>
    <mergeCell ref="B7:H7"/>
    <mergeCell ref="G21:G22"/>
    <mergeCell ref="H21:H22"/>
    <mergeCell ref="B17:L17"/>
  </mergeCells>
  <conditionalFormatting sqref="H45:H48">
    <cfRule type="iconSet" priority="4">
      <iconSet iconSet="4TrafficLights">
        <cfvo type="percent" val="0"/>
        <cfvo type="percent" val="25"/>
        <cfvo type="percent" val="50"/>
        <cfvo type="percent" val="75"/>
      </iconSet>
    </cfRule>
  </conditionalFormatting>
  <dataValidations count="1">
    <dataValidation type="list" allowBlank="1" showInputMessage="1" showErrorMessage="1" sqref="C14:H14" xr:uid="{00000000-0002-0000-0500-000000000000}">
      <formula1>$C$15:$C$16</formula1>
    </dataValidation>
  </dataValidations>
  <pageMargins left="0.25" right="0.25" top="0.75" bottom="0.75" header="0.3" footer="0.3"/>
  <pageSetup paperSize="9" orientation="portrait" r:id="rId1"/>
  <headerFooter>
    <oddHeader>&amp;R&amp;G</oddHeader>
    <oddFooter>&amp;L&amp;"-,Fett"Version 1.3
Druckdatum: &amp;D&amp;C&amp;"-,Fett"&amp;A
Seite &amp;P von &amp;N</oddFoot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1026" r:id="rId5" name="Button 2">
              <controlPr defaultSize="0" print="0" autoFill="0" autoPict="0" macro="[0]!Drucken_13_02">
                <anchor moveWithCells="1" sizeWithCells="1">
                  <from>
                    <xdr:col>9</xdr:col>
                    <xdr:colOff>9525</xdr:colOff>
                    <xdr:row>49</xdr:row>
                    <xdr:rowOff>0</xdr:rowOff>
                  </from>
                  <to>
                    <xdr:col>10</xdr:col>
                    <xdr:colOff>609600</xdr:colOff>
                    <xdr:row>51</xdr:row>
                    <xdr:rowOff>47625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Tabelle9">
    <tabColor theme="7"/>
  </sheetPr>
  <dimension ref="A1:L138"/>
  <sheetViews>
    <sheetView view="pageLayout" zoomScaleNormal="60" workbookViewId="0">
      <selection activeCell="B24" sqref="B24"/>
    </sheetView>
  </sheetViews>
  <sheetFormatPr baseColWidth="10" defaultRowHeight="15" x14ac:dyDescent="0.25"/>
  <cols>
    <col min="1" max="1" width="4.140625" style="197" customWidth="1"/>
    <col min="2" max="2" width="41.28515625" customWidth="1"/>
    <col min="3" max="3" width="6.42578125" customWidth="1"/>
    <col min="4" max="4" width="6.85546875" customWidth="1"/>
    <col min="5" max="5" width="17.5703125" customWidth="1"/>
    <col min="6" max="6" width="6.85546875" customWidth="1"/>
    <col min="9" max="9" width="11.42578125" hidden="1" customWidth="1"/>
    <col min="10" max="10" width="0" hidden="1" customWidth="1"/>
    <col min="11" max="11" width="104" hidden="1" customWidth="1"/>
    <col min="12" max="12" width="0" hidden="1" customWidth="1"/>
  </cols>
  <sheetData>
    <row r="1" spans="1:12" ht="22.5" customHeight="1" x14ac:dyDescent="0.35">
      <c r="A1" s="542" t="s">
        <v>669</v>
      </c>
      <c r="B1" s="666"/>
      <c r="C1" s="666"/>
      <c r="D1" s="666"/>
      <c r="E1" s="666"/>
      <c r="F1" s="666"/>
      <c r="G1" s="583"/>
      <c r="L1" s="3"/>
    </row>
    <row r="2" spans="1:12" ht="18" customHeight="1" thickBot="1" x14ac:dyDescent="0.3">
      <c r="A2" s="665" t="s">
        <v>670</v>
      </c>
      <c r="B2" s="481"/>
      <c r="C2" s="481"/>
      <c r="D2" s="481"/>
      <c r="E2" s="481"/>
      <c r="F2" s="481"/>
      <c r="G2" s="481"/>
      <c r="L2" s="3"/>
    </row>
    <row r="3" spans="1:12" ht="34.5" customHeight="1" x14ac:dyDescent="0.25">
      <c r="A3" s="626" t="s">
        <v>9</v>
      </c>
      <c r="B3" s="667" t="s">
        <v>668</v>
      </c>
      <c r="C3" s="668"/>
      <c r="D3" s="329" t="s">
        <v>254</v>
      </c>
      <c r="E3" s="634" t="s">
        <v>633</v>
      </c>
      <c r="F3" s="635"/>
      <c r="G3" s="330" t="s">
        <v>286</v>
      </c>
      <c r="J3" s="211"/>
    </row>
    <row r="4" spans="1:12" ht="26.25" customHeight="1" thickBot="1" x14ac:dyDescent="0.3">
      <c r="A4" s="633"/>
      <c r="B4" s="669"/>
      <c r="C4" s="670"/>
      <c r="D4" s="363">
        <v>50</v>
      </c>
      <c r="E4" s="293"/>
      <c r="F4" s="209">
        <f>Betriebsdaten!$E$9</f>
        <v>0</v>
      </c>
      <c r="G4" s="360">
        <f>D4*F4</f>
        <v>0</v>
      </c>
      <c r="J4" s="1"/>
    </row>
    <row r="5" spans="1:12" ht="37.5" customHeight="1" x14ac:dyDescent="0.25">
      <c r="A5" s="626" t="s">
        <v>11</v>
      </c>
      <c r="B5" s="672" t="s">
        <v>658</v>
      </c>
      <c r="C5" s="673"/>
      <c r="D5" s="674"/>
      <c r="E5" s="636" t="s">
        <v>659</v>
      </c>
      <c r="F5" s="636"/>
      <c r="G5" s="339"/>
    </row>
    <row r="6" spans="1:12" ht="30" customHeight="1" x14ac:dyDescent="0.25">
      <c r="A6" s="633"/>
      <c r="B6" s="644" t="s">
        <v>631</v>
      </c>
      <c r="C6" s="645"/>
      <c r="D6" s="646"/>
      <c r="E6" s="631" t="s">
        <v>662</v>
      </c>
      <c r="F6" s="632"/>
      <c r="G6" s="331"/>
    </row>
    <row r="7" spans="1:12" ht="47.25" customHeight="1" x14ac:dyDescent="0.25">
      <c r="A7" s="633"/>
      <c r="B7" s="332"/>
      <c r="C7" s="205" t="s">
        <v>632</v>
      </c>
      <c r="D7" s="210" t="s">
        <v>721</v>
      </c>
      <c r="E7" s="206" t="s">
        <v>660</v>
      </c>
      <c r="F7" s="205" t="s">
        <v>661</v>
      </c>
      <c r="G7" s="333" t="s">
        <v>1</v>
      </c>
    </row>
    <row r="8" spans="1:12" ht="26.25" customHeight="1" x14ac:dyDescent="0.25">
      <c r="A8" s="633"/>
      <c r="B8" s="334"/>
      <c r="C8" s="267"/>
      <c r="D8" s="250"/>
      <c r="E8" s="292" t="str">
        <f t="shared" ref="E8:E19" si="0">IF(B8="","",VLOOKUP(B8,Nährstoffausscheidungen2,4,FALSE))</f>
        <v/>
      </c>
      <c r="F8" s="193" t="str">
        <f t="shared" ref="F8:F19" si="1">IF(C8="Mist",VLOOKUP(E8,UnvermeidbareVerluste,3,),IF(C8="Gülle",VLOOKUP(E8,UnvermeidbareVerluste,2,),""))</f>
        <v/>
      </c>
      <c r="G8" s="331" t="str">
        <f t="shared" ref="G8:G19" si="2">IF(B8="","",D8*F8/100*(VLOOKUP(B8,Nährstoffausscheidungen2,2,FALSE)))</f>
        <v/>
      </c>
      <c r="I8" s="16" t="s">
        <v>421</v>
      </c>
      <c r="J8" s="16">
        <v>50</v>
      </c>
    </row>
    <row r="9" spans="1:12" ht="26.25" customHeight="1" x14ac:dyDescent="0.25">
      <c r="A9" s="633"/>
      <c r="B9" s="334"/>
      <c r="C9" s="267"/>
      <c r="D9" s="250"/>
      <c r="E9" s="420" t="str">
        <f t="shared" si="0"/>
        <v/>
      </c>
      <c r="F9" s="193" t="str">
        <f t="shared" si="1"/>
        <v/>
      </c>
      <c r="G9" s="331" t="str">
        <f t="shared" si="2"/>
        <v/>
      </c>
      <c r="I9" s="16" t="s">
        <v>422</v>
      </c>
      <c r="J9" s="16">
        <v>40</v>
      </c>
    </row>
    <row r="10" spans="1:12" ht="26.25" customHeight="1" x14ac:dyDescent="0.25">
      <c r="A10" s="633"/>
      <c r="B10" s="334"/>
      <c r="C10" s="267"/>
      <c r="D10" s="250"/>
      <c r="E10" s="420" t="str">
        <f t="shared" si="0"/>
        <v/>
      </c>
      <c r="F10" s="193" t="str">
        <f t="shared" si="1"/>
        <v/>
      </c>
      <c r="G10" s="331" t="str">
        <f t="shared" si="2"/>
        <v/>
      </c>
    </row>
    <row r="11" spans="1:12" ht="26.25" customHeight="1" x14ac:dyDescent="0.25">
      <c r="A11" s="633"/>
      <c r="B11" s="334"/>
      <c r="C11" s="267"/>
      <c r="D11" s="250"/>
      <c r="E11" s="420" t="str">
        <f t="shared" si="0"/>
        <v/>
      </c>
      <c r="F11" s="193" t="str">
        <f t="shared" si="1"/>
        <v/>
      </c>
      <c r="G11" s="331" t="str">
        <f t="shared" si="2"/>
        <v/>
      </c>
    </row>
    <row r="12" spans="1:12" ht="26.25" customHeight="1" x14ac:dyDescent="0.25">
      <c r="A12" s="633"/>
      <c r="B12" s="334"/>
      <c r="C12" s="267"/>
      <c r="D12" s="250"/>
      <c r="E12" s="420" t="str">
        <f t="shared" si="0"/>
        <v/>
      </c>
      <c r="F12" s="193" t="str">
        <f t="shared" si="1"/>
        <v/>
      </c>
      <c r="G12" s="331" t="str">
        <f t="shared" si="2"/>
        <v/>
      </c>
    </row>
    <row r="13" spans="1:12" ht="26.25" customHeight="1" x14ac:dyDescent="0.25">
      <c r="A13" s="633"/>
      <c r="B13" s="334"/>
      <c r="C13" s="267"/>
      <c r="D13" s="250"/>
      <c r="E13" s="420" t="str">
        <f t="shared" si="0"/>
        <v/>
      </c>
      <c r="F13" s="193" t="str">
        <f t="shared" si="1"/>
        <v/>
      </c>
      <c r="G13" s="331" t="str">
        <f t="shared" si="2"/>
        <v/>
      </c>
    </row>
    <row r="14" spans="1:12" ht="26.25" customHeight="1" x14ac:dyDescent="0.25">
      <c r="A14" s="633"/>
      <c r="B14" s="334"/>
      <c r="C14" s="267"/>
      <c r="D14" s="250"/>
      <c r="E14" s="420" t="str">
        <f t="shared" si="0"/>
        <v/>
      </c>
      <c r="F14" s="193" t="str">
        <f t="shared" si="1"/>
        <v/>
      </c>
      <c r="G14" s="331" t="str">
        <f t="shared" si="2"/>
        <v/>
      </c>
    </row>
    <row r="15" spans="1:12" ht="26.25" customHeight="1" x14ac:dyDescent="0.25">
      <c r="A15" s="633"/>
      <c r="B15" s="334"/>
      <c r="C15" s="267"/>
      <c r="D15" s="250"/>
      <c r="E15" s="420" t="str">
        <f t="shared" si="0"/>
        <v/>
      </c>
      <c r="F15" s="193" t="str">
        <f t="shared" si="1"/>
        <v/>
      </c>
      <c r="G15" s="331" t="str">
        <f t="shared" si="2"/>
        <v/>
      </c>
    </row>
    <row r="16" spans="1:12" ht="26.25" customHeight="1" x14ac:dyDescent="0.25">
      <c r="A16" s="633"/>
      <c r="B16" s="334"/>
      <c r="C16" s="267"/>
      <c r="D16" s="250"/>
      <c r="E16" s="420" t="str">
        <f t="shared" si="0"/>
        <v/>
      </c>
      <c r="F16" s="193" t="str">
        <f t="shared" si="1"/>
        <v/>
      </c>
      <c r="G16" s="331" t="str">
        <f t="shared" si="2"/>
        <v/>
      </c>
    </row>
    <row r="17" spans="1:8" ht="26.25" customHeight="1" x14ac:dyDescent="0.25">
      <c r="A17" s="633"/>
      <c r="B17" s="334"/>
      <c r="C17" s="267"/>
      <c r="D17" s="250"/>
      <c r="E17" s="420" t="str">
        <f t="shared" si="0"/>
        <v/>
      </c>
      <c r="F17" s="193" t="str">
        <f t="shared" si="1"/>
        <v/>
      </c>
      <c r="G17" s="331" t="str">
        <f t="shared" si="2"/>
        <v/>
      </c>
    </row>
    <row r="18" spans="1:8" ht="26.25" customHeight="1" x14ac:dyDescent="0.25">
      <c r="A18" s="633"/>
      <c r="B18" s="334"/>
      <c r="C18" s="267"/>
      <c r="D18" s="250"/>
      <c r="E18" s="420" t="str">
        <f t="shared" si="0"/>
        <v/>
      </c>
      <c r="F18" s="193" t="str">
        <f t="shared" si="1"/>
        <v/>
      </c>
      <c r="G18" s="331" t="str">
        <f t="shared" si="2"/>
        <v/>
      </c>
    </row>
    <row r="19" spans="1:8" ht="26.25" customHeight="1" x14ac:dyDescent="0.25">
      <c r="A19" s="633"/>
      <c r="B19" s="334"/>
      <c r="C19" s="267"/>
      <c r="D19" s="250"/>
      <c r="E19" s="420" t="str">
        <f t="shared" si="0"/>
        <v/>
      </c>
      <c r="F19" s="193" t="str">
        <f t="shared" si="1"/>
        <v/>
      </c>
      <c r="G19" s="331" t="str">
        <f t="shared" si="2"/>
        <v/>
      </c>
    </row>
    <row r="20" spans="1:8" ht="18.75" customHeight="1" thickBot="1" x14ac:dyDescent="0.3">
      <c r="A20" s="633"/>
      <c r="B20" s="335"/>
      <c r="C20" s="336"/>
      <c r="D20" s="337"/>
      <c r="E20" s="336"/>
      <c r="F20" s="337"/>
      <c r="G20" s="338">
        <f>SUM(G8:G19)</f>
        <v>0</v>
      </c>
    </row>
    <row r="21" spans="1:8" ht="37.5" customHeight="1" x14ac:dyDescent="0.25">
      <c r="A21" s="626" t="s">
        <v>12</v>
      </c>
      <c r="B21" s="640" t="s">
        <v>423</v>
      </c>
      <c r="C21" s="641"/>
      <c r="D21" s="642"/>
      <c r="E21" s="636" t="s">
        <v>659</v>
      </c>
      <c r="F21" s="636"/>
      <c r="G21" s="339"/>
    </row>
    <row r="22" spans="1:8" ht="30" customHeight="1" x14ac:dyDescent="0.25">
      <c r="A22" s="626"/>
      <c r="B22" s="650" t="s">
        <v>629</v>
      </c>
      <c r="C22" s="651"/>
      <c r="D22" s="652"/>
      <c r="E22" s="639" t="s">
        <v>663</v>
      </c>
      <c r="F22" s="632"/>
      <c r="G22" s="331"/>
    </row>
    <row r="23" spans="1:8" ht="24.75" customHeight="1" x14ac:dyDescent="0.25">
      <c r="A23" s="626"/>
      <c r="B23" s="340"/>
      <c r="C23" s="207" t="s">
        <v>252</v>
      </c>
      <c r="D23" s="294" t="s">
        <v>3</v>
      </c>
      <c r="E23" s="287"/>
      <c r="F23" s="205" t="s">
        <v>661</v>
      </c>
      <c r="G23" s="333" t="s">
        <v>1</v>
      </c>
    </row>
    <row r="24" spans="1:8" ht="15" customHeight="1" x14ac:dyDescent="0.25">
      <c r="A24" s="626"/>
      <c r="B24" s="334"/>
      <c r="C24" s="193" t="str">
        <f>IF(B24="","",VLOOKUP('individueller Bilanzwert'!B24,pflProdukte, 2,FALSE))</f>
        <v/>
      </c>
      <c r="D24" s="250"/>
      <c r="E24" s="194"/>
      <c r="F24" s="193" t="str">
        <f>IF(D24="","",5)</f>
        <v/>
      </c>
      <c r="G24" s="341" t="str">
        <f>IF(B24="","",F24/100*D24*C24)</f>
        <v/>
      </c>
    </row>
    <row r="25" spans="1:8" ht="15" customHeight="1" x14ac:dyDescent="0.25">
      <c r="A25" s="626"/>
      <c r="B25" s="334"/>
      <c r="C25" s="193" t="str">
        <f>IF(B25="","",VLOOKUP('individueller Bilanzwert'!B25,pflProdukte, 2,FALSE))</f>
        <v/>
      </c>
      <c r="D25" s="250"/>
      <c r="E25" s="195"/>
      <c r="F25" s="193" t="str">
        <f t="shared" ref="F25:F35" si="3">IF(D25="","",5)</f>
        <v/>
      </c>
      <c r="G25" s="341" t="str">
        <f t="shared" ref="G25:G35" si="4">IF(B25="","",F25/100*D25*C25)</f>
        <v/>
      </c>
    </row>
    <row r="26" spans="1:8" ht="15" customHeight="1" x14ac:dyDescent="0.25">
      <c r="A26" s="626"/>
      <c r="B26" s="334"/>
      <c r="C26" s="193" t="str">
        <f>IF(B26="","",VLOOKUP('individueller Bilanzwert'!B26,pflProdukte, 2,FALSE))</f>
        <v/>
      </c>
      <c r="D26" s="250"/>
      <c r="E26" s="195"/>
      <c r="F26" s="193" t="str">
        <f t="shared" si="3"/>
        <v/>
      </c>
      <c r="G26" s="341" t="str">
        <f t="shared" si="4"/>
        <v/>
      </c>
    </row>
    <row r="27" spans="1:8" ht="15" customHeight="1" x14ac:dyDescent="0.25">
      <c r="A27" s="626"/>
      <c r="B27" s="334"/>
      <c r="C27" s="193" t="str">
        <f>IF(B27="","",VLOOKUP('individueller Bilanzwert'!B27,pflProdukte, 2,FALSE))</f>
        <v/>
      </c>
      <c r="D27" s="250"/>
      <c r="E27" s="195"/>
      <c r="F27" s="193" t="str">
        <f t="shared" si="3"/>
        <v/>
      </c>
      <c r="G27" s="341" t="str">
        <f t="shared" si="4"/>
        <v/>
      </c>
    </row>
    <row r="28" spans="1:8" ht="15" customHeight="1" x14ac:dyDescent="0.25">
      <c r="A28" s="626"/>
      <c r="B28" s="334"/>
      <c r="C28" s="193" t="str">
        <f>IF(B28="","",VLOOKUP('individueller Bilanzwert'!B28,pflProdukte, 2,FALSE))</f>
        <v/>
      </c>
      <c r="D28" s="250"/>
      <c r="E28" s="195"/>
      <c r="F28" s="193" t="str">
        <f t="shared" si="3"/>
        <v/>
      </c>
      <c r="G28" s="341" t="str">
        <f t="shared" si="4"/>
        <v/>
      </c>
      <c r="H28" s="16"/>
    </row>
    <row r="29" spans="1:8" ht="15" customHeight="1" x14ac:dyDescent="0.25">
      <c r="A29" s="626"/>
      <c r="B29" s="334"/>
      <c r="C29" s="193" t="str">
        <f>IF(B29="","",VLOOKUP('individueller Bilanzwert'!B29,pflProdukte, 2,FALSE))</f>
        <v/>
      </c>
      <c r="D29" s="250"/>
      <c r="E29" s="195"/>
      <c r="F29" s="193" t="str">
        <f t="shared" si="3"/>
        <v/>
      </c>
      <c r="G29" s="341" t="str">
        <f t="shared" si="4"/>
        <v/>
      </c>
    </row>
    <row r="30" spans="1:8" ht="15" customHeight="1" x14ac:dyDescent="0.25">
      <c r="A30" s="626"/>
      <c r="B30" s="334"/>
      <c r="C30" s="193" t="str">
        <f>IF(B30="","",VLOOKUP('individueller Bilanzwert'!B30,pflProdukte, 2,FALSE))</f>
        <v/>
      </c>
      <c r="D30" s="250"/>
      <c r="E30" s="195"/>
      <c r="F30" s="193" t="str">
        <f t="shared" si="3"/>
        <v/>
      </c>
      <c r="G30" s="341" t="str">
        <f t="shared" si="4"/>
        <v/>
      </c>
    </row>
    <row r="31" spans="1:8" ht="15" customHeight="1" x14ac:dyDescent="0.25">
      <c r="A31" s="626"/>
      <c r="B31" s="334"/>
      <c r="C31" s="193" t="str">
        <f>IF(B31="","",VLOOKUP('individueller Bilanzwert'!B31,pflProdukte, 2,FALSE))</f>
        <v/>
      </c>
      <c r="D31" s="250"/>
      <c r="E31" s="195"/>
      <c r="F31" s="193" t="str">
        <f t="shared" si="3"/>
        <v/>
      </c>
      <c r="G31" s="341" t="str">
        <f t="shared" si="4"/>
        <v/>
      </c>
    </row>
    <row r="32" spans="1:8" ht="15" customHeight="1" x14ac:dyDescent="0.25">
      <c r="A32" s="626"/>
      <c r="B32" s="334"/>
      <c r="C32" s="193" t="str">
        <f>IF(B32="","",VLOOKUP('individueller Bilanzwert'!B32,pflProdukte, 2,FALSE))</f>
        <v/>
      </c>
      <c r="D32" s="250"/>
      <c r="E32" s="195"/>
      <c r="F32" s="193" t="str">
        <f t="shared" si="3"/>
        <v/>
      </c>
      <c r="G32" s="341" t="str">
        <f t="shared" si="4"/>
        <v/>
      </c>
    </row>
    <row r="33" spans="1:7" ht="15" customHeight="1" x14ac:dyDescent="0.25">
      <c r="A33" s="626"/>
      <c r="B33" s="334"/>
      <c r="C33" s="193" t="str">
        <f>IF(B33="","",VLOOKUP('individueller Bilanzwert'!B33,pflProdukte, 2,FALSE))</f>
        <v/>
      </c>
      <c r="D33" s="250"/>
      <c r="E33" s="195"/>
      <c r="F33" s="193" t="str">
        <f t="shared" si="3"/>
        <v/>
      </c>
      <c r="G33" s="341" t="str">
        <f t="shared" si="4"/>
        <v/>
      </c>
    </row>
    <row r="34" spans="1:7" ht="15" customHeight="1" x14ac:dyDescent="0.25">
      <c r="A34" s="626"/>
      <c r="B34" s="334"/>
      <c r="C34" s="193" t="str">
        <f>IF(B34="","",VLOOKUP('individueller Bilanzwert'!B34,pflProdukte, 2,FALSE))</f>
        <v/>
      </c>
      <c r="D34" s="250"/>
      <c r="E34" s="195"/>
      <c r="F34" s="193" t="str">
        <f t="shared" si="3"/>
        <v/>
      </c>
      <c r="G34" s="341" t="str">
        <f t="shared" si="4"/>
        <v/>
      </c>
    </row>
    <row r="35" spans="1:7" ht="15" customHeight="1" x14ac:dyDescent="0.25">
      <c r="A35" s="626"/>
      <c r="B35" s="334"/>
      <c r="C35" s="193" t="str">
        <f>IF(B35="","",VLOOKUP('individueller Bilanzwert'!B35,pflProdukte, 2,FALSE))</f>
        <v/>
      </c>
      <c r="D35" s="250"/>
      <c r="E35" s="195"/>
      <c r="F35" s="193" t="str">
        <f t="shared" si="3"/>
        <v/>
      </c>
      <c r="G35" s="341" t="str">
        <f t="shared" si="4"/>
        <v/>
      </c>
    </row>
    <row r="36" spans="1:7" ht="18.75" customHeight="1" thickBot="1" x14ac:dyDescent="0.3">
      <c r="A36" s="626"/>
      <c r="B36" s="356"/>
      <c r="C36" s="361"/>
      <c r="D36" s="362"/>
      <c r="E36" s="302"/>
      <c r="F36" s="196"/>
      <c r="G36" s="360">
        <f>SUM(G24:G35)</f>
        <v>0</v>
      </c>
    </row>
    <row r="37" spans="1:7" ht="35.25" customHeight="1" x14ac:dyDescent="0.25">
      <c r="A37" s="626" t="s">
        <v>14</v>
      </c>
      <c r="B37" s="671" t="s">
        <v>747</v>
      </c>
      <c r="C37" s="658"/>
      <c r="D37" s="658"/>
      <c r="E37" s="636" t="s">
        <v>659</v>
      </c>
      <c r="F37" s="636"/>
      <c r="G37" s="339"/>
    </row>
    <row r="38" spans="1:7" ht="30" customHeight="1" x14ac:dyDescent="0.25">
      <c r="A38" s="626"/>
      <c r="B38" s="655" t="s">
        <v>630</v>
      </c>
      <c r="C38" s="497"/>
      <c r="D38" s="497"/>
      <c r="E38" s="631" t="s">
        <v>662</v>
      </c>
      <c r="F38" s="632"/>
      <c r="G38" s="331"/>
    </row>
    <row r="39" spans="1:7" ht="37.5" customHeight="1" x14ac:dyDescent="0.25">
      <c r="A39" s="626"/>
      <c r="B39" s="342"/>
      <c r="C39" s="210" t="s">
        <v>857</v>
      </c>
      <c r="D39" s="210" t="s">
        <v>858</v>
      </c>
      <c r="E39" s="190" t="s">
        <v>660</v>
      </c>
      <c r="F39" s="205" t="s">
        <v>661</v>
      </c>
      <c r="G39" s="333" t="s">
        <v>1</v>
      </c>
    </row>
    <row r="40" spans="1:7" ht="15" customHeight="1" x14ac:dyDescent="0.25">
      <c r="A40" s="626"/>
      <c r="B40" s="343"/>
      <c r="C40" s="193" t="str">
        <f t="shared" ref="C40:C51" si="5">IF(B40="","",VLOOKUP(B40,Wirtschaftsdünger2,6,))</f>
        <v/>
      </c>
      <c r="D40" s="250"/>
      <c r="E40" s="292" t="str">
        <f t="shared" ref="E40:E51" si="6">IF(B40="","",VLOOKUP(B40,Wirtschaftsdünger2,8,FALSE))</f>
        <v/>
      </c>
      <c r="F40" s="193" t="str">
        <f>IF(B40="","",VLOOKUP(E40,Verluste!$A$4:$H$43,4,))</f>
        <v/>
      </c>
      <c r="G40" s="341" t="str">
        <f>IF(B40="","",D40*C40/100*F40)</f>
        <v/>
      </c>
    </row>
    <row r="41" spans="1:7" ht="15" customHeight="1" x14ac:dyDescent="0.25">
      <c r="A41" s="626"/>
      <c r="B41" s="343"/>
      <c r="C41" s="193" t="str">
        <f t="shared" si="5"/>
        <v/>
      </c>
      <c r="D41" s="250"/>
      <c r="E41" s="292" t="str">
        <f t="shared" si="6"/>
        <v/>
      </c>
      <c r="F41" s="193" t="str">
        <f>IF(B41="","",VLOOKUP(E41,Verluste!$A$4:$H$43,4,))</f>
        <v/>
      </c>
      <c r="G41" s="341" t="str">
        <f t="shared" ref="G41:G51" si="7">IF(B41="","",D41*C41/100*F41)</f>
        <v/>
      </c>
    </row>
    <row r="42" spans="1:7" ht="15" customHeight="1" x14ac:dyDescent="0.25">
      <c r="A42" s="626"/>
      <c r="B42" s="343"/>
      <c r="C42" s="193" t="str">
        <f t="shared" si="5"/>
        <v/>
      </c>
      <c r="D42" s="250"/>
      <c r="E42" s="292" t="str">
        <f t="shared" si="6"/>
        <v/>
      </c>
      <c r="F42" s="193" t="str">
        <f>IF(B42="","",VLOOKUP(E42,Verluste!$A$4:$H$43,4,))</f>
        <v/>
      </c>
      <c r="G42" s="341" t="str">
        <f t="shared" si="7"/>
        <v/>
      </c>
    </row>
    <row r="43" spans="1:7" ht="15" customHeight="1" x14ac:dyDescent="0.25">
      <c r="A43" s="626"/>
      <c r="B43" s="343"/>
      <c r="C43" s="193" t="str">
        <f t="shared" si="5"/>
        <v/>
      </c>
      <c r="D43" s="250"/>
      <c r="E43" s="292" t="str">
        <f t="shared" si="6"/>
        <v/>
      </c>
      <c r="F43" s="193" t="str">
        <f>IF(B43="","",VLOOKUP(E43,Verluste!$A$4:$H$43,4,))</f>
        <v/>
      </c>
      <c r="G43" s="341" t="str">
        <f t="shared" si="7"/>
        <v/>
      </c>
    </row>
    <row r="44" spans="1:7" ht="15" customHeight="1" x14ac:dyDescent="0.25">
      <c r="A44" s="626"/>
      <c r="B44" s="343"/>
      <c r="C44" s="193" t="str">
        <f t="shared" si="5"/>
        <v/>
      </c>
      <c r="D44" s="250"/>
      <c r="E44" s="292" t="str">
        <f t="shared" si="6"/>
        <v/>
      </c>
      <c r="F44" s="193" t="str">
        <f>IF(B44="","",VLOOKUP(E44,Verluste!$A$4:$H$43,4,))</f>
        <v/>
      </c>
      <c r="G44" s="341" t="str">
        <f t="shared" si="7"/>
        <v/>
      </c>
    </row>
    <row r="45" spans="1:7" ht="15" customHeight="1" x14ac:dyDescent="0.25">
      <c r="A45" s="626"/>
      <c r="B45" s="343"/>
      <c r="C45" s="193" t="str">
        <f t="shared" si="5"/>
        <v/>
      </c>
      <c r="D45" s="250"/>
      <c r="E45" s="292" t="str">
        <f t="shared" si="6"/>
        <v/>
      </c>
      <c r="F45" s="193" t="str">
        <f>IF(B45="","",VLOOKUP(E45,Verluste!$A$4:$H$43,4,))</f>
        <v/>
      </c>
      <c r="G45" s="341" t="str">
        <f t="shared" si="7"/>
        <v/>
      </c>
    </row>
    <row r="46" spans="1:7" ht="15" customHeight="1" x14ac:dyDescent="0.25">
      <c r="A46" s="626"/>
      <c r="B46" s="343"/>
      <c r="C46" s="193" t="str">
        <f t="shared" si="5"/>
        <v/>
      </c>
      <c r="D46" s="250"/>
      <c r="E46" s="292" t="str">
        <f t="shared" si="6"/>
        <v/>
      </c>
      <c r="F46" s="193" t="str">
        <f>IF(B46="","",VLOOKUP(E46,Verluste!$A$4:$H$43,4,))</f>
        <v/>
      </c>
      <c r="G46" s="341" t="str">
        <f t="shared" si="7"/>
        <v/>
      </c>
    </row>
    <row r="47" spans="1:7" ht="15" customHeight="1" x14ac:dyDescent="0.25">
      <c r="A47" s="626"/>
      <c r="B47" s="343"/>
      <c r="C47" s="193" t="str">
        <f t="shared" si="5"/>
        <v/>
      </c>
      <c r="D47" s="250"/>
      <c r="E47" s="292" t="str">
        <f t="shared" si="6"/>
        <v/>
      </c>
      <c r="F47" s="193" t="str">
        <f>IF(B47="","",VLOOKUP(E47,Verluste!$A$4:$H$43,4,))</f>
        <v/>
      </c>
      <c r="G47" s="341" t="str">
        <f t="shared" si="7"/>
        <v/>
      </c>
    </row>
    <row r="48" spans="1:7" ht="15" customHeight="1" x14ac:dyDescent="0.25">
      <c r="A48" s="626"/>
      <c r="B48" s="343"/>
      <c r="C48" s="193" t="str">
        <f t="shared" si="5"/>
        <v/>
      </c>
      <c r="D48" s="250"/>
      <c r="E48" s="292" t="str">
        <f t="shared" si="6"/>
        <v/>
      </c>
      <c r="F48" s="193" t="str">
        <f>IF(B48="","",VLOOKUP(E48,Verluste!$A$4:$H$43,4,))</f>
        <v/>
      </c>
      <c r="G48" s="341" t="str">
        <f t="shared" si="7"/>
        <v/>
      </c>
    </row>
    <row r="49" spans="1:7" ht="15" customHeight="1" x14ac:dyDescent="0.25">
      <c r="A49" s="626"/>
      <c r="B49" s="343"/>
      <c r="C49" s="193" t="str">
        <f t="shared" si="5"/>
        <v/>
      </c>
      <c r="D49" s="250"/>
      <c r="E49" s="292" t="str">
        <f t="shared" si="6"/>
        <v/>
      </c>
      <c r="F49" s="193" t="str">
        <f>IF(B49="","",VLOOKUP(E49,Verluste!$A$4:$H$43,4,))</f>
        <v/>
      </c>
      <c r="G49" s="341" t="str">
        <f t="shared" si="7"/>
        <v/>
      </c>
    </row>
    <row r="50" spans="1:7" ht="15" customHeight="1" x14ac:dyDescent="0.25">
      <c r="A50" s="626"/>
      <c r="B50" s="343"/>
      <c r="C50" s="193" t="str">
        <f t="shared" si="5"/>
        <v/>
      </c>
      <c r="D50" s="250"/>
      <c r="E50" s="292" t="str">
        <f t="shared" si="6"/>
        <v/>
      </c>
      <c r="F50" s="193" t="str">
        <f>IF(B50="","",VLOOKUP(E50,Verluste!$A$4:$H$43,4,))</f>
        <v/>
      </c>
      <c r="G50" s="341" t="str">
        <f t="shared" si="7"/>
        <v/>
      </c>
    </row>
    <row r="51" spans="1:7" ht="15" customHeight="1" x14ac:dyDescent="0.25">
      <c r="A51" s="626"/>
      <c r="B51" s="343"/>
      <c r="C51" s="193" t="str">
        <f t="shared" si="5"/>
        <v/>
      </c>
      <c r="D51" s="250"/>
      <c r="E51" s="292" t="str">
        <f t="shared" si="6"/>
        <v/>
      </c>
      <c r="F51" s="193" t="str">
        <f>IF(B51="","",VLOOKUP(E51,Verluste!$A$4:$H$43,4,))</f>
        <v/>
      </c>
      <c r="G51" s="341" t="str">
        <f t="shared" si="7"/>
        <v/>
      </c>
    </row>
    <row r="52" spans="1:7" ht="18.75" customHeight="1" thickBot="1" x14ac:dyDescent="0.3">
      <c r="A52" s="626"/>
      <c r="B52" s="344"/>
      <c r="C52" s="9"/>
      <c r="D52" s="345"/>
      <c r="E52" s="289"/>
      <c r="F52" s="289"/>
      <c r="G52" s="338">
        <f>SUM(G40:G51)</f>
        <v>0</v>
      </c>
    </row>
    <row r="53" spans="1:7" ht="37.5" customHeight="1" x14ac:dyDescent="0.25">
      <c r="A53" s="626" t="s">
        <v>287</v>
      </c>
      <c r="B53" s="656" t="s">
        <v>288</v>
      </c>
      <c r="C53" s="657"/>
      <c r="D53" s="658"/>
      <c r="E53" s="636" t="s">
        <v>659</v>
      </c>
      <c r="F53" s="636"/>
      <c r="G53" s="339"/>
    </row>
    <row r="54" spans="1:7" s="4" customFormat="1" ht="30" customHeight="1" x14ac:dyDescent="0.25">
      <c r="A54" s="626"/>
      <c r="B54" s="647" t="s">
        <v>628</v>
      </c>
      <c r="C54" s="648"/>
      <c r="D54" s="649"/>
      <c r="E54" s="631" t="s">
        <v>664</v>
      </c>
      <c r="F54" s="632"/>
      <c r="G54" s="331"/>
    </row>
    <row r="55" spans="1:7" ht="37.5" customHeight="1" x14ac:dyDescent="0.25">
      <c r="A55" s="626"/>
      <c r="B55" s="342"/>
      <c r="C55" s="210" t="s">
        <v>857</v>
      </c>
      <c r="D55" s="210" t="s">
        <v>858</v>
      </c>
      <c r="E55" s="206" t="s">
        <v>660</v>
      </c>
      <c r="F55" s="205" t="s">
        <v>661</v>
      </c>
      <c r="G55" s="333" t="s">
        <v>1</v>
      </c>
    </row>
    <row r="56" spans="1:7" ht="15" customHeight="1" x14ac:dyDescent="0.25">
      <c r="A56" s="626"/>
      <c r="B56" s="343"/>
      <c r="C56" s="193" t="str">
        <f t="shared" ref="C56:C67" si="8">IF(B56="","",VLOOKUP(B56,Wirtschaftsdünger2,6,))</f>
        <v/>
      </c>
      <c r="D56" s="250"/>
      <c r="E56" s="292" t="str">
        <f t="shared" ref="E56:E67" si="9">IF(B56="","",VLOOKUP(B56,Wirtschaftsdünger2,8,FALSE))</f>
        <v/>
      </c>
      <c r="F56" s="193" t="str">
        <f>IF(B56="","",VLOOKUP(E56,Verluste!$A$4:$H$43,4,))</f>
        <v/>
      </c>
      <c r="G56" s="341" t="str">
        <f>IF(B56="","",D56*C56/100*F56)</f>
        <v/>
      </c>
    </row>
    <row r="57" spans="1:7" ht="15" customHeight="1" x14ac:dyDescent="0.25">
      <c r="A57" s="626"/>
      <c r="B57" s="343"/>
      <c r="C57" s="193" t="str">
        <f t="shared" si="8"/>
        <v/>
      </c>
      <c r="D57" s="250"/>
      <c r="E57" s="292" t="str">
        <f t="shared" si="9"/>
        <v/>
      </c>
      <c r="F57" s="193" t="str">
        <f>IF(B57="","",VLOOKUP(E57,Verluste!$A$4:$H$43,4,))</f>
        <v/>
      </c>
      <c r="G57" s="341" t="str">
        <f t="shared" ref="G57:G67" si="10">IF(B57="","",D57*C57/100*F57)</f>
        <v/>
      </c>
    </row>
    <row r="58" spans="1:7" ht="15" customHeight="1" x14ac:dyDescent="0.25">
      <c r="A58" s="626"/>
      <c r="B58" s="343"/>
      <c r="C58" s="193" t="str">
        <f t="shared" si="8"/>
        <v/>
      </c>
      <c r="D58" s="250"/>
      <c r="E58" s="292" t="str">
        <f t="shared" si="9"/>
        <v/>
      </c>
      <c r="F58" s="193" t="str">
        <f>IF(B58="","",VLOOKUP(E58,Verluste!$A$4:$H$43,4,))</f>
        <v/>
      </c>
      <c r="G58" s="341" t="str">
        <f t="shared" si="10"/>
        <v/>
      </c>
    </row>
    <row r="59" spans="1:7" ht="15" customHeight="1" x14ac:dyDescent="0.25">
      <c r="A59" s="626"/>
      <c r="B59" s="343"/>
      <c r="C59" s="193" t="str">
        <f t="shared" si="8"/>
        <v/>
      </c>
      <c r="D59" s="250"/>
      <c r="E59" s="292" t="str">
        <f t="shared" si="9"/>
        <v/>
      </c>
      <c r="F59" s="193" t="str">
        <f>IF(B59="","",VLOOKUP(E59,Verluste!$A$4:$H$43,4,))</f>
        <v/>
      </c>
      <c r="G59" s="341" t="str">
        <f t="shared" si="10"/>
        <v/>
      </c>
    </row>
    <row r="60" spans="1:7" ht="15" customHeight="1" x14ac:dyDescent="0.25">
      <c r="A60" s="626"/>
      <c r="B60" s="343"/>
      <c r="C60" s="193" t="str">
        <f t="shared" si="8"/>
        <v/>
      </c>
      <c r="D60" s="250"/>
      <c r="E60" s="292" t="str">
        <f t="shared" si="9"/>
        <v/>
      </c>
      <c r="F60" s="193" t="str">
        <f>IF(B60="","",VLOOKUP(E60,Verluste!$A$4:$H$43,4,))</f>
        <v/>
      </c>
      <c r="G60" s="341" t="str">
        <f t="shared" si="10"/>
        <v/>
      </c>
    </row>
    <row r="61" spans="1:7" ht="15" customHeight="1" x14ac:dyDescent="0.25">
      <c r="A61" s="626"/>
      <c r="B61" s="343"/>
      <c r="C61" s="193" t="str">
        <f t="shared" si="8"/>
        <v/>
      </c>
      <c r="D61" s="250"/>
      <c r="E61" s="292" t="str">
        <f t="shared" si="9"/>
        <v/>
      </c>
      <c r="F61" s="193" t="str">
        <f>IF(B61="","",VLOOKUP(E61,Verluste!$A$4:$H$43,4,))</f>
        <v/>
      </c>
      <c r="G61" s="341" t="str">
        <f t="shared" si="10"/>
        <v/>
      </c>
    </row>
    <row r="62" spans="1:7" ht="15" customHeight="1" x14ac:dyDescent="0.25">
      <c r="A62" s="626"/>
      <c r="B62" s="343"/>
      <c r="C62" s="193" t="str">
        <f t="shared" si="8"/>
        <v/>
      </c>
      <c r="D62" s="250"/>
      <c r="E62" s="292" t="str">
        <f t="shared" si="9"/>
        <v/>
      </c>
      <c r="F62" s="193" t="str">
        <f>IF(B62="","",VLOOKUP(E62,Verluste!$A$4:$H$43,4,))</f>
        <v/>
      </c>
      <c r="G62" s="341" t="str">
        <f t="shared" si="10"/>
        <v/>
      </c>
    </row>
    <row r="63" spans="1:7" ht="15" customHeight="1" x14ac:dyDescent="0.25">
      <c r="A63" s="626"/>
      <c r="B63" s="343"/>
      <c r="C63" s="193" t="str">
        <f t="shared" si="8"/>
        <v/>
      </c>
      <c r="D63" s="250"/>
      <c r="E63" s="292" t="str">
        <f t="shared" si="9"/>
        <v/>
      </c>
      <c r="F63" s="193" t="str">
        <f>IF(B63="","",VLOOKUP(E63,Verluste!$A$4:$H$43,4,))</f>
        <v/>
      </c>
      <c r="G63" s="341" t="str">
        <f t="shared" si="10"/>
        <v/>
      </c>
    </row>
    <row r="64" spans="1:7" ht="15" customHeight="1" x14ac:dyDescent="0.25">
      <c r="A64" s="626"/>
      <c r="B64" s="343"/>
      <c r="C64" s="193" t="str">
        <f t="shared" si="8"/>
        <v/>
      </c>
      <c r="D64" s="250"/>
      <c r="E64" s="292" t="str">
        <f t="shared" si="9"/>
        <v/>
      </c>
      <c r="F64" s="193" t="str">
        <f>IF(B64="","",VLOOKUP(E64,Verluste!$A$4:$H$43,4,))</f>
        <v/>
      </c>
      <c r="G64" s="341" t="str">
        <f t="shared" si="10"/>
        <v/>
      </c>
    </row>
    <row r="65" spans="1:7" ht="15" customHeight="1" x14ac:dyDescent="0.25">
      <c r="A65" s="626"/>
      <c r="B65" s="343"/>
      <c r="C65" s="193" t="str">
        <f t="shared" si="8"/>
        <v/>
      </c>
      <c r="D65" s="250"/>
      <c r="E65" s="292" t="str">
        <f t="shared" si="9"/>
        <v/>
      </c>
      <c r="F65" s="193" t="str">
        <f>IF(B65="","",VLOOKUP(E65,Verluste!$A$4:$H$43,4,))</f>
        <v/>
      </c>
      <c r="G65" s="341" t="str">
        <f t="shared" si="10"/>
        <v/>
      </c>
    </row>
    <row r="66" spans="1:7" ht="15" customHeight="1" x14ac:dyDescent="0.25">
      <c r="A66" s="626"/>
      <c r="B66" s="343"/>
      <c r="C66" s="193" t="str">
        <f t="shared" si="8"/>
        <v/>
      </c>
      <c r="D66" s="250"/>
      <c r="E66" s="292" t="str">
        <f t="shared" si="9"/>
        <v/>
      </c>
      <c r="F66" s="193" t="str">
        <f>IF(B66="","",VLOOKUP(E66,Verluste!$A$4:$H$43,4,))</f>
        <v/>
      </c>
      <c r="G66" s="341" t="str">
        <f t="shared" si="10"/>
        <v/>
      </c>
    </row>
    <row r="67" spans="1:7" ht="15" customHeight="1" x14ac:dyDescent="0.25">
      <c r="A67" s="626"/>
      <c r="B67" s="343"/>
      <c r="C67" s="193" t="str">
        <f t="shared" si="8"/>
        <v/>
      </c>
      <c r="D67" s="250"/>
      <c r="E67" s="292" t="str">
        <f t="shared" si="9"/>
        <v/>
      </c>
      <c r="F67" s="193" t="str">
        <f>IF(B67="","",VLOOKUP(E67,Verluste!$A$4:$H$43,4,))</f>
        <v/>
      </c>
      <c r="G67" s="341" t="str">
        <f t="shared" si="10"/>
        <v/>
      </c>
    </row>
    <row r="68" spans="1:7" ht="18.75" customHeight="1" thickBot="1" x14ac:dyDescent="0.3">
      <c r="A68" s="626"/>
      <c r="B68" s="356"/>
      <c r="C68" s="208"/>
      <c r="D68" s="208"/>
      <c r="E68" s="196"/>
      <c r="F68" s="196"/>
      <c r="G68" s="360">
        <f>SUM(G56:G67)</f>
        <v>0</v>
      </c>
    </row>
    <row r="69" spans="1:7" ht="37.5" customHeight="1" x14ac:dyDescent="0.25">
      <c r="A69" s="626" t="s">
        <v>289</v>
      </c>
      <c r="B69" s="656" t="s">
        <v>290</v>
      </c>
      <c r="C69" s="657"/>
      <c r="D69" s="658"/>
      <c r="E69" s="636" t="s">
        <v>659</v>
      </c>
      <c r="F69" s="636"/>
      <c r="G69" s="339"/>
    </row>
    <row r="70" spans="1:7" ht="30" customHeight="1" x14ac:dyDescent="0.25">
      <c r="A70" s="626"/>
      <c r="B70" s="655" t="s">
        <v>627</v>
      </c>
      <c r="C70" s="497"/>
      <c r="D70" s="497"/>
      <c r="E70" s="631" t="s">
        <v>664</v>
      </c>
      <c r="F70" s="632"/>
      <c r="G70" s="331"/>
    </row>
    <row r="71" spans="1:7" ht="37.5" customHeight="1" x14ac:dyDescent="0.25">
      <c r="A71" s="626"/>
      <c r="B71" s="342"/>
      <c r="C71" s="210" t="s">
        <v>857</v>
      </c>
      <c r="D71" s="210" t="s">
        <v>858</v>
      </c>
      <c r="E71" s="206" t="s">
        <v>660</v>
      </c>
      <c r="F71" s="205" t="s">
        <v>661</v>
      </c>
      <c r="G71" s="333" t="s">
        <v>1</v>
      </c>
    </row>
    <row r="72" spans="1:7" ht="15" customHeight="1" x14ac:dyDescent="0.25">
      <c r="A72" s="626"/>
      <c r="B72" s="343"/>
      <c r="C72" s="193" t="str">
        <f t="shared" ref="C72:C83" si="11">IF(B72="","",VLOOKUP(B72,Wirtschaftsdünger2,6,))</f>
        <v/>
      </c>
      <c r="D72" s="250"/>
      <c r="E72" s="292" t="str">
        <f t="shared" ref="E72:E83" si="12">IF(B72="","",VLOOKUP(B72,Wirtschaftsdünger2,8,FALSE))</f>
        <v/>
      </c>
      <c r="F72" s="193" t="str">
        <f>IF(B72="","",VLOOKUP(E72,Verluste!$A$4:$H$43,4,))</f>
        <v/>
      </c>
      <c r="G72" s="341" t="str">
        <f>IF(B72="","",D72*C72/100*F72)</f>
        <v/>
      </c>
    </row>
    <row r="73" spans="1:7" ht="15" customHeight="1" x14ac:dyDescent="0.25">
      <c r="A73" s="626"/>
      <c r="B73" s="343"/>
      <c r="C73" s="193" t="str">
        <f t="shared" si="11"/>
        <v/>
      </c>
      <c r="D73" s="250"/>
      <c r="E73" s="292" t="str">
        <f t="shared" si="12"/>
        <v/>
      </c>
      <c r="F73" s="193" t="str">
        <f>IF(B73="","",VLOOKUP(E73,Verluste!$A$4:$H$43,4,))</f>
        <v/>
      </c>
      <c r="G73" s="341" t="str">
        <f t="shared" ref="G73:G83" si="13">IF(B73="","",D73*C73/100*F73)</f>
        <v/>
      </c>
    </row>
    <row r="74" spans="1:7" ht="15" customHeight="1" x14ac:dyDescent="0.25">
      <c r="A74" s="626"/>
      <c r="B74" s="343"/>
      <c r="C74" s="193" t="str">
        <f t="shared" si="11"/>
        <v/>
      </c>
      <c r="D74" s="250"/>
      <c r="E74" s="292" t="str">
        <f t="shared" si="12"/>
        <v/>
      </c>
      <c r="F74" s="193" t="str">
        <f>IF(B74="","",VLOOKUP(E74,Verluste!$A$4:$H$43,4,))</f>
        <v/>
      </c>
      <c r="G74" s="341" t="str">
        <f t="shared" si="13"/>
        <v/>
      </c>
    </row>
    <row r="75" spans="1:7" ht="15" customHeight="1" x14ac:dyDescent="0.25">
      <c r="A75" s="626"/>
      <c r="B75" s="343"/>
      <c r="C75" s="193" t="str">
        <f t="shared" si="11"/>
        <v/>
      </c>
      <c r="D75" s="250"/>
      <c r="E75" s="292" t="str">
        <f t="shared" si="12"/>
        <v/>
      </c>
      <c r="F75" s="193" t="str">
        <f>IF(B75="","",VLOOKUP(E75,Verluste!$A$4:$H$43,4,))</f>
        <v/>
      </c>
      <c r="G75" s="341" t="str">
        <f t="shared" si="13"/>
        <v/>
      </c>
    </row>
    <row r="76" spans="1:7" ht="15" customHeight="1" x14ac:dyDescent="0.25">
      <c r="A76" s="626"/>
      <c r="B76" s="343"/>
      <c r="C76" s="193" t="str">
        <f t="shared" si="11"/>
        <v/>
      </c>
      <c r="D76" s="250"/>
      <c r="E76" s="292" t="str">
        <f t="shared" si="12"/>
        <v/>
      </c>
      <c r="F76" s="193" t="str">
        <f>IF(B76="","",VLOOKUP(E76,Verluste!$A$4:$H$43,4,))</f>
        <v/>
      </c>
      <c r="G76" s="341" t="str">
        <f t="shared" si="13"/>
        <v/>
      </c>
    </row>
    <row r="77" spans="1:7" ht="15" customHeight="1" x14ac:dyDescent="0.25">
      <c r="A77" s="626"/>
      <c r="B77" s="343"/>
      <c r="C77" s="193" t="str">
        <f t="shared" si="11"/>
        <v/>
      </c>
      <c r="D77" s="250"/>
      <c r="E77" s="292" t="str">
        <f t="shared" si="12"/>
        <v/>
      </c>
      <c r="F77" s="193" t="str">
        <f>IF(B77="","",VLOOKUP(E77,Verluste!$A$4:$H$43,4,))</f>
        <v/>
      </c>
      <c r="G77" s="341" t="str">
        <f t="shared" si="13"/>
        <v/>
      </c>
    </row>
    <row r="78" spans="1:7" ht="15" customHeight="1" x14ac:dyDescent="0.25">
      <c r="A78" s="626"/>
      <c r="B78" s="343"/>
      <c r="C78" s="193" t="str">
        <f t="shared" si="11"/>
        <v/>
      </c>
      <c r="D78" s="250"/>
      <c r="E78" s="292" t="str">
        <f t="shared" si="12"/>
        <v/>
      </c>
      <c r="F78" s="193" t="str">
        <f>IF(B78="","",VLOOKUP(E78,Verluste!$A$4:$H$43,4,))</f>
        <v/>
      </c>
      <c r="G78" s="341" t="str">
        <f t="shared" si="13"/>
        <v/>
      </c>
    </row>
    <row r="79" spans="1:7" ht="15" customHeight="1" x14ac:dyDescent="0.25">
      <c r="A79" s="626"/>
      <c r="B79" s="343"/>
      <c r="C79" s="193" t="str">
        <f t="shared" si="11"/>
        <v/>
      </c>
      <c r="D79" s="250"/>
      <c r="E79" s="292" t="str">
        <f t="shared" si="12"/>
        <v/>
      </c>
      <c r="F79" s="193" t="str">
        <f>IF(B79="","",VLOOKUP(E79,Verluste!$A$4:$H$43,4,))</f>
        <v/>
      </c>
      <c r="G79" s="341" t="str">
        <f t="shared" si="13"/>
        <v/>
      </c>
    </row>
    <row r="80" spans="1:7" ht="15" customHeight="1" x14ac:dyDescent="0.25">
      <c r="A80" s="626"/>
      <c r="B80" s="343"/>
      <c r="C80" s="193" t="str">
        <f t="shared" si="11"/>
        <v/>
      </c>
      <c r="D80" s="250"/>
      <c r="E80" s="292" t="str">
        <f t="shared" si="12"/>
        <v/>
      </c>
      <c r="F80" s="193" t="str">
        <f>IF(B80="","",VLOOKUP(E80,Verluste!$A$4:$H$43,4,))</f>
        <v/>
      </c>
      <c r="G80" s="341" t="str">
        <f t="shared" si="13"/>
        <v/>
      </c>
    </row>
    <row r="81" spans="1:12" ht="15" customHeight="1" x14ac:dyDescent="0.25">
      <c r="A81" s="626"/>
      <c r="B81" s="343"/>
      <c r="C81" s="193" t="str">
        <f t="shared" si="11"/>
        <v/>
      </c>
      <c r="D81" s="250"/>
      <c r="E81" s="292" t="str">
        <f t="shared" si="12"/>
        <v/>
      </c>
      <c r="F81" s="193" t="str">
        <f>IF(B81="","",VLOOKUP(E81,Verluste!$A$4:$H$43,4,))</f>
        <v/>
      </c>
      <c r="G81" s="341" t="str">
        <f t="shared" si="13"/>
        <v/>
      </c>
    </row>
    <row r="82" spans="1:12" ht="15" customHeight="1" x14ac:dyDescent="0.25">
      <c r="A82" s="626"/>
      <c r="B82" s="343"/>
      <c r="C82" s="193" t="str">
        <f t="shared" si="11"/>
        <v/>
      </c>
      <c r="D82" s="250"/>
      <c r="E82" s="292" t="str">
        <f t="shared" si="12"/>
        <v/>
      </c>
      <c r="F82" s="193" t="str">
        <f>IF(B82="","",VLOOKUP(E82,Verluste!$A$4:$H$43,4,))</f>
        <v/>
      </c>
      <c r="G82" s="341" t="str">
        <f t="shared" si="13"/>
        <v/>
      </c>
    </row>
    <row r="83" spans="1:12" ht="15" customHeight="1" x14ac:dyDescent="0.25">
      <c r="A83" s="626"/>
      <c r="B83" s="343"/>
      <c r="C83" s="193" t="str">
        <f t="shared" si="11"/>
        <v/>
      </c>
      <c r="D83" s="250"/>
      <c r="E83" s="292" t="str">
        <f t="shared" si="12"/>
        <v/>
      </c>
      <c r="F83" s="193" t="str">
        <f>IF(B83="","",VLOOKUP(E83,Verluste!$A$4:$H$43,4,))</f>
        <v/>
      </c>
      <c r="G83" s="341" t="str">
        <f t="shared" si="13"/>
        <v/>
      </c>
    </row>
    <row r="84" spans="1:12" ht="18.75" customHeight="1" thickBot="1" x14ac:dyDescent="0.3">
      <c r="A84" s="626"/>
      <c r="B84" s="346"/>
      <c r="C84" s="9"/>
      <c r="D84" s="345"/>
      <c r="E84" s="347"/>
      <c r="F84" s="347"/>
      <c r="G84" s="338">
        <f>SUM(G72:G83)</f>
        <v>0</v>
      </c>
    </row>
    <row r="85" spans="1:12" ht="37.5" customHeight="1" x14ac:dyDescent="0.25">
      <c r="A85" s="626" t="s">
        <v>291</v>
      </c>
      <c r="B85" s="659" t="s">
        <v>292</v>
      </c>
      <c r="C85" s="660"/>
      <c r="D85" s="658"/>
      <c r="E85" s="636" t="s">
        <v>659</v>
      </c>
      <c r="F85" s="636"/>
      <c r="G85" s="339"/>
    </row>
    <row r="86" spans="1:12" ht="30" customHeight="1" x14ac:dyDescent="0.25">
      <c r="A86" s="626"/>
      <c r="B86" s="655" t="s">
        <v>846</v>
      </c>
      <c r="C86" s="497"/>
      <c r="D86" s="649"/>
      <c r="E86" s="632" t="s">
        <v>665</v>
      </c>
      <c r="F86" s="632"/>
      <c r="G86" s="331"/>
    </row>
    <row r="87" spans="1:12" ht="47.25" customHeight="1" x14ac:dyDescent="0.25">
      <c r="A87" s="626"/>
      <c r="B87" s="342"/>
      <c r="C87" s="210" t="s">
        <v>721</v>
      </c>
      <c r="D87" s="210" t="s">
        <v>732</v>
      </c>
      <c r="E87" s="288"/>
      <c r="F87" s="205" t="s">
        <v>661</v>
      </c>
      <c r="G87" s="333" t="s">
        <v>1</v>
      </c>
    </row>
    <row r="88" spans="1:12" ht="25.5" customHeight="1" x14ac:dyDescent="0.25">
      <c r="A88" s="626"/>
      <c r="B88" s="348"/>
      <c r="C88" s="250"/>
      <c r="D88" s="193" t="str">
        <f t="shared" ref="D88:D99" si="14">IF(B88="","",VLOOKUP(B88,Grobfutter,2,))</f>
        <v/>
      </c>
      <c r="E88" s="304"/>
      <c r="F88" s="193" t="str">
        <f>IF(C88="","",10)</f>
        <v/>
      </c>
      <c r="G88" s="341" t="str">
        <f t="shared" ref="G88" si="15">IF(B88="","",C88*D88/100*10*1.15)</f>
        <v/>
      </c>
      <c r="K88" t="str">
        <f>Grobfutter!A4</f>
        <v>Kälberaufzucht 0 bis 16 Wochen, 90 kg Zuwachs, 3 Durchgänge</v>
      </c>
      <c r="L88">
        <f>Grobfutter!B3</f>
        <v>0</v>
      </c>
    </row>
    <row r="89" spans="1:12" ht="25.5" customHeight="1" x14ac:dyDescent="0.25">
      <c r="A89" s="626"/>
      <c r="B89" s="348"/>
      <c r="C89" s="250"/>
      <c r="D89" s="193" t="str">
        <f t="shared" si="14"/>
        <v/>
      </c>
      <c r="E89" s="305"/>
      <c r="F89" s="193" t="str">
        <f t="shared" ref="F89:F99" si="16">IF(C89="","",10)</f>
        <v/>
      </c>
      <c r="G89" s="341" t="str">
        <f t="shared" ref="G89:G99" si="17">IF(B89="","",C89*D89/100*10*1.15)</f>
        <v/>
      </c>
      <c r="K89" t="str">
        <f>Grobfutter!A5</f>
        <v>Kuh-/Rinderhaltung; 
Grünlandb. Konventionell</v>
      </c>
      <c r="L89">
        <f>Grobfutter!B4</f>
        <v>5.6</v>
      </c>
    </row>
    <row r="90" spans="1:12" ht="25.5" customHeight="1" x14ac:dyDescent="0.25">
      <c r="A90" s="626"/>
      <c r="B90" s="348"/>
      <c r="C90" s="250"/>
      <c r="D90" s="193" t="str">
        <f t="shared" si="14"/>
        <v/>
      </c>
      <c r="E90" s="305"/>
      <c r="F90" s="193" t="str">
        <f t="shared" si="16"/>
        <v/>
      </c>
      <c r="G90" s="341" t="str">
        <f t="shared" si="17"/>
        <v/>
      </c>
      <c r="K90" t="str">
        <f>Grobfutter!A6</f>
        <v>Kuh-/Rinderhaltung; 
Grünlandb. Extensiv</v>
      </c>
      <c r="L90">
        <f>Grobfutter!B5</f>
        <v>58</v>
      </c>
    </row>
    <row r="91" spans="1:12" ht="25.5" customHeight="1" x14ac:dyDescent="0.25">
      <c r="A91" s="626"/>
      <c r="B91" s="348"/>
      <c r="C91" s="250"/>
      <c r="D91" s="193" t="str">
        <f t="shared" si="14"/>
        <v/>
      </c>
      <c r="E91" s="305"/>
      <c r="F91" s="193" t="str">
        <f t="shared" si="16"/>
        <v/>
      </c>
      <c r="G91" s="341" t="str">
        <f t="shared" si="17"/>
        <v/>
      </c>
    </row>
    <row r="92" spans="1:12" ht="25.5" customHeight="1" x14ac:dyDescent="0.25">
      <c r="A92" s="626"/>
      <c r="B92" s="348"/>
      <c r="C92" s="250"/>
      <c r="D92" s="193" t="str">
        <f t="shared" si="14"/>
        <v/>
      </c>
      <c r="E92" s="305"/>
      <c r="F92" s="193" t="str">
        <f t="shared" si="16"/>
        <v/>
      </c>
      <c r="G92" s="341" t="str">
        <f t="shared" si="17"/>
        <v/>
      </c>
    </row>
    <row r="93" spans="1:12" ht="25.5" customHeight="1" x14ac:dyDescent="0.25">
      <c r="A93" s="626"/>
      <c r="B93" s="348"/>
      <c r="C93" s="250"/>
      <c r="D93" s="193" t="str">
        <f t="shared" si="14"/>
        <v/>
      </c>
      <c r="E93" s="305"/>
      <c r="F93" s="193" t="str">
        <f t="shared" si="16"/>
        <v/>
      </c>
      <c r="G93" s="341" t="str">
        <f t="shared" si="17"/>
        <v/>
      </c>
    </row>
    <row r="94" spans="1:12" ht="25.5" customHeight="1" x14ac:dyDescent="0.25">
      <c r="A94" s="626"/>
      <c r="B94" s="348"/>
      <c r="C94" s="250"/>
      <c r="D94" s="193" t="str">
        <f t="shared" si="14"/>
        <v/>
      </c>
      <c r="E94" s="305"/>
      <c r="F94" s="193" t="str">
        <f t="shared" si="16"/>
        <v/>
      </c>
      <c r="G94" s="341" t="str">
        <f t="shared" si="17"/>
        <v/>
      </c>
    </row>
    <row r="95" spans="1:12" ht="25.5" customHeight="1" x14ac:dyDescent="0.25">
      <c r="A95" s="626"/>
      <c r="B95" s="348"/>
      <c r="C95" s="250"/>
      <c r="D95" s="193" t="str">
        <f t="shared" si="14"/>
        <v/>
      </c>
      <c r="E95" s="305"/>
      <c r="F95" s="193" t="str">
        <f t="shared" si="16"/>
        <v/>
      </c>
      <c r="G95" s="341" t="str">
        <f t="shared" si="17"/>
        <v/>
      </c>
    </row>
    <row r="96" spans="1:12" ht="25.5" customHeight="1" x14ac:dyDescent="0.25">
      <c r="A96" s="626"/>
      <c r="B96" s="348"/>
      <c r="C96" s="250"/>
      <c r="D96" s="193" t="str">
        <f t="shared" si="14"/>
        <v/>
      </c>
      <c r="E96" s="305"/>
      <c r="F96" s="193" t="str">
        <f t="shared" si="16"/>
        <v/>
      </c>
      <c r="G96" s="341" t="str">
        <f t="shared" si="17"/>
        <v/>
      </c>
    </row>
    <row r="97" spans="1:12" ht="25.5" customHeight="1" x14ac:dyDescent="0.25">
      <c r="A97" s="626"/>
      <c r="B97" s="348"/>
      <c r="C97" s="250"/>
      <c r="D97" s="193" t="str">
        <f t="shared" si="14"/>
        <v/>
      </c>
      <c r="E97" s="305"/>
      <c r="F97" s="193" t="str">
        <f t="shared" si="16"/>
        <v/>
      </c>
      <c r="G97" s="341" t="str">
        <f t="shared" si="17"/>
        <v/>
      </c>
    </row>
    <row r="98" spans="1:12" ht="25.5" customHeight="1" x14ac:dyDescent="0.25">
      <c r="A98" s="626"/>
      <c r="B98" s="348"/>
      <c r="C98" s="250"/>
      <c r="D98" s="193" t="str">
        <f t="shared" si="14"/>
        <v/>
      </c>
      <c r="E98" s="305"/>
      <c r="F98" s="193" t="str">
        <f t="shared" si="16"/>
        <v/>
      </c>
      <c r="G98" s="341" t="str">
        <f t="shared" si="17"/>
        <v/>
      </c>
      <c r="K98" t="str">
        <f>Grobfutter!A7</f>
        <v>Kuh-/Rinderhaltung; 
Ackerbaub. mit Weide</v>
      </c>
      <c r="L98">
        <f>Grobfutter!B6</f>
        <v>53</v>
      </c>
    </row>
    <row r="99" spans="1:12" ht="25.5" customHeight="1" x14ac:dyDescent="0.25">
      <c r="A99" s="626"/>
      <c r="B99" s="348"/>
      <c r="C99" s="250"/>
      <c r="D99" s="193" t="str">
        <f t="shared" si="14"/>
        <v/>
      </c>
      <c r="E99" s="305"/>
      <c r="F99" s="193" t="str">
        <f t="shared" si="16"/>
        <v/>
      </c>
      <c r="G99" s="341" t="str">
        <f t="shared" si="17"/>
        <v/>
      </c>
      <c r="K99" t="str">
        <f>Grobfutter!A8</f>
        <v>Kuh-/Rinderhaltung; 
Ackerbaub. Stallhaltung</v>
      </c>
      <c r="L99">
        <f>Grobfutter!B7</f>
        <v>48</v>
      </c>
    </row>
    <row r="100" spans="1:12" ht="18.75" customHeight="1" thickBot="1" x14ac:dyDescent="0.3">
      <c r="A100" s="626"/>
      <c r="B100" s="346"/>
      <c r="C100" s="347"/>
      <c r="D100" s="347"/>
      <c r="E100" s="289"/>
      <c r="F100" s="347"/>
      <c r="G100" s="349">
        <f>SUM(G88:G99)</f>
        <v>0</v>
      </c>
      <c r="K100" t="str">
        <f>Grobfutter!A9</f>
        <v>Kuh-/Rinderhaltung; 
mittl. u. schwere R. Grünl. mit Weide 6000 kg</v>
      </c>
      <c r="L100">
        <f>Grobfutter!B8</f>
        <v>43</v>
      </c>
    </row>
    <row r="101" spans="1:12" ht="37.5" customHeight="1" x14ac:dyDescent="0.25">
      <c r="A101" s="626" t="s">
        <v>293</v>
      </c>
      <c r="B101" s="659" t="s">
        <v>294</v>
      </c>
      <c r="C101" s="660"/>
      <c r="D101" s="350"/>
      <c r="E101" s="636" t="s">
        <v>659</v>
      </c>
      <c r="F101" s="636"/>
      <c r="G101" s="351"/>
    </row>
    <row r="102" spans="1:12" ht="30" customHeight="1" x14ac:dyDescent="0.25">
      <c r="A102" s="643"/>
      <c r="B102" s="655" t="s">
        <v>667</v>
      </c>
      <c r="C102" s="497"/>
      <c r="D102" s="497"/>
      <c r="E102" s="632" t="s">
        <v>666</v>
      </c>
      <c r="F102" s="632"/>
      <c r="G102" s="352"/>
    </row>
    <row r="103" spans="1:12" ht="47.25" customHeight="1" x14ac:dyDescent="0.25">
      <c r="A103" s="643"/>
      <c r="B103" s="342"/>
      <c r="C103" s="210" t="s">
        <v>721</v>
      </c>
      <c r="D103" s="210" t="s">
        <v>746</v>
      </c>
      <c r="E103" s="288"/>
      <c r="F103" s="205" t="s">
        <v>424</v>
      </c>
      <c r="G103" s="333" t="s">
        <v>1</v>
      </c>
      <c r="K103" t="str">
        <f>Grobfutter!A10</f>
        <v>Kuh-/Rinderhaltung; 
mittl. u. schwere R. Grünl. mit Weide 8000 kg</v>
      </c>
      <c r="L103">
        <f>Grobfutter!B9</f>
        <v>108</v>
      </c>
    </row>
    <row r="104" spans="1:12" ht="25.5" customHeight="1" x14ac:dyDescent="0.25">
      <c r="A104" s="643"/>
      <c r="B104" s="353"/>
      <c r="C104" s="250"/>
      <c r="D104" s="128" t="str">
        <f t="shared" ref="D104:D115" si="18">IF(B104="","",VLOOKUP(B104,Nährstoffausscheidungen2,2,))</f>
        <v/>
      </c>
      <c r="E104" s="194"/>
      <c r="F104" s="250"/>
      <c r="G104" s="354" t="str">
        <f>IF(B104="","",D104/100*75/365*F104*C104)</f>
        <v/>
      </c>
      <c r="K104" t="str">
        <f>Grobfutter!A11</f>
        <v>Kuh-/Rinderhaltung; 
mittl. u. schwere R. Grünl. mit Weide 10000 kg</v>
      </c>
      <c r="L104">
        <f>Grobfutter!B10</f>
        <v>111</v>
      </c>
    </row>
    <row r="105" spans="1:12" ht="25.5" customHeight="1" x14ac:dyDescent="0.25">
      <c r="A105" s="643"/>
      <c r="B105" s="353"/>
      <c r="C105" s="250"/>
      <c r="D105" s="128" t="str">
        <f t="shared" si="18"/>
        <v/>
      </c>
      <c r="E105" s="195"/>
      <c r="F105" s="250"/>
      <c r="G105" s="354" t="str">
        <f t="shared" ref="G105:G115" si="19">IF(B105="","",D105/100*75/365*F105*C105)</f>
        <v/>
      </c>
      <c r="K105" t="str">
        <f>Grobfutter!A12</f>
        <v>Kuh-/Rinderhaltung; 
mittl. u. schwere R. Grünl. ohne Weide 6000 kg</v>
      </c>
      <c r="L105">
        <f>Grobfutter!B11</f>
        <v>113</v>
      </c>
    </row>
    <row r="106" spans="1:12" ht="25.5" customHeight="1" x14ac:dyDescent="0.25">
      <c r="A106" s="643"/>
      <c r="B106" s="353"/>
      <c r="C106" s="250"/>
      <c r="D106" s="128" t="str">
        <f t="shared" si="18"/>
        <v/>
      </c>
      <c r="E106" s="195"/>
      <c r="F106" s="250"/>
      <c r="G106" s="354" t="str">
        <f t="shared" si="19"/>
        <v/>
      </c>
      <c r="K106" t="str">
        <f>Grobfutter!A13</f>
        <v>Kuh-/Rinderhaltung; 
mittl. u. schwere R. Grünl. ohne Weide 8000 kg</v>
      </c>
      <c r="L106">
        <f>Grobfutter!B12</f>
        <v>98</v>
      </c>
    </row>
    <row r="107" spans="1:12" ht="25.5" customHeight="1" x14ac:dyDescent="0.25">
      <c r="A107" s="643"/>
      <c r="B107" s="353"/>
      <c r="C107" s="250"/>
      <c r="D107" s="128" t="str">
        <f t="shared" si="18"/>
        <v/>
      </c>
      <c r="E107" s="195"/>
      <c r="F107" s="250"/>
      <c r="G107" s="354" t="str">
        <f t="shared" si="19"/>
        <v/>
      </c>
    </row>
    <row r="108" spans="1:12" ht="25.5" customHeight="1" x14ac:dyDescent="0.25">
      <c r="A108" s="643"/>
      <c r="B108" s="353"/>
      <c r="C108" s="250"/>
      <c r="D108" s="128" t="str">
        <f t="shared" si="18"/>
        <v/>
      </c>
      <c r="E108" s="195"/>
      <c r="F108" s="250"/>
      <c r="G108" s="354" t="str">
        <f t="shared" si="19"/>
        <v/>
      </c>
    </row>
    <row r="109" spans="1:12" ht="25.5" customHeight="1" x14ac:dyDescent="0.25">
      <c r="A109" s="643"/>
      <c r="B109" s="353"/>
      <c r="C109" s="250"/>
      <c r="D109" s="128" t="str">
        <f t="shared" si="18"/>
        <v/>
      </c>
      <c r="E109" s="195"/>
      <c r="F109" s="250"/>
      <c r="G109" s="354" t="str">
        <f t="shared" si="19"/>
        <v/>
      </c>
    </row>
    <row r="110" spans="1:12" ht="25.5" customHeight="1" x14ac:dyDescent="0.25">
      <c r="A110" s="643"/>
      <c r="B110" s="353"/>
      <c r="C110" s="250"/>
      <c r="D110" s="128" t="str">
        <f t="shared" si="18"/>
        <v/>
      </c>
      <c r="E110" s="195"/>
      <c r="F110" s="250"/>
      <c r="G110" s="354" t="str">
        <f t="shared" si="19"/>
        <v/>
      </c>
    </row>
    <row r="111" spans="1:12" ht="25.5" customHeight="1" x14ac:dyDescent="0.25">
      <c r="A111" s="643"/>
      <c r="B111" s="353"/>
      <c r="C111" s="250"/>
      <c r="D111" s="128" t="str">
        <f t="shared" si="18"/>
        <v/>
      </c>
      <c r="E111" s="195"/>
      <c r="F111" s="250"/>
      <c r="G111" s="354" t="str">
        <f t="shared" si="19"/>
        <v/>
      </c>
    </row>
    <row r="112" spans="1:12" ht="25.5" customHeight="1" x14ac:dyDescent="0.25">
      <c r="A112" s="643"/>
      <c r="B112" s="353"/>
      <c r="C112" s="250"/>
      <c r="D112" s="128" t="str">
        <f t="shared" si="18"/>
        <v/>
      </c>
      <c r="E112" s="195"/>
      <c r="F112" s="250"/>
      <c r="G112" s="354" t="str">
        <f t="shared" si="19"/>
        <v/>
      </c>
    </row>
    <row r="113" spans="1:12" ht="25.5" customHeight="1" x14ac:dyDescent="0.25">
      <c r="A113" s="643"/>
      <c r="B113" s="353"/>
      <c r="C113" s="250"/>
      <c r="D113" s="128" t="str">
        <f t="shared" si="18"/>
        <v/>
      </c>
      <c r="E113" s="195"/>
      <c r="F113" s="250"/>
      <c r="G113" s="354" t="str">
        <f t="shared" si="19"/>
        <v/>
      </c>
    </row>
    <row r="114" spans="1:12" ht="25.5" customHeight="1" x14ac:dyDescent="0.25">
      <c r="A114" s="643"/>
      <c r="B114" s="353"/>
      <c r="C114" s="250"/>
      <c r="D114" s="128" t="str">
        <f t="shared" si="18"/>
        <v/>
      </c>
      <c r="E114" s="195"/>
      <c r="F114" s="250"/>
      <c r="G114" s="354" t="str">
        <f t="shared" si="19"/>
        <v/>
      </c>
      <c r="K114" t="str">
        <f>Grobfutter!A14</f>
        <v>Kuh-/Rinderhaltung; 
mittl. u. schwere R. Grünl. ohne Weide 10000 kg</v>
      </c>
      <c r="L114">
        <f>Grobfutter!B13</f>
        <v>98</v>
      </c>
    </row>
    <row r="115" spans="1:12" ht="25.5" customHeight="1" x14ac:dyDescent="0.25">
      <c r="A115" s="643"/>
      <c r="B115" s="353"/>
      <c r="C115" s="250"/>
      <c r="D115" s="128" t="str">
        <f t="shared" si="18"/>
        <v/>
      </c>
      <c r="E115" s="195"/>
      <c r="F115" s="250"/>
      <c r="G115" s="354" t="str">
        <f t="shared" si="19"/>
        <v/>
      </c>
      <c r="K115" t="e">
        <f>Grobfutter!#REF!</f>
        <v>#REF!</v>
      </c>
      <c r="L115">
        <f>Grobfutter!B14</f>
        <v>101</v>
      </c>
    </row>
    <row r="116" spans="1:12" ht="24" customHeight="1" thickBot="1" x14ac:dyDescent="0.3">
      <c r="A116" s="643"/>
      <c r="B116" s="346"/>
      <c r="C116" s="347"/>
      <c r="D116" s="347"/>
      <c r="E116" s="289"/>
      <c r="F116" s="347"/>
      <c r="G116" s="349">
        <f>SUM(G104:G115)</f>
        <v>0</v>
      </c>
      <c r="K116" t="str">
        <f>Grobfutter!A15</f>
        <v>Kuh-/Rinderhaltung; 
Ackerfutterb.mit Weide 6000 kg</v>
      </c>
      <c r="L116" t="e">
        <f>Grobfutter!#REF!</f>
        <v>#REF!</v>
      </c>
    </row>
    <row r="117" spans="1:12" ht="6" customHeight="1" thickBot="1" x14ac:dyDescent="0.3">
      <c r="A117" s="355"/>
      <c r="B117" s="357"/>
      <c r="C117" s="358"/>
      <c r="D117" s="358"/>
      <c r="E117" s="358"/>
      <c r="F117" s="358"/>
      <c r="G117" s="359"/>
    </row>
    <row r="118" spans="1:12" x14ac:dyDescent="0.25">
      <c r="A118" s="637" t="s">
        <v>295</v>
      </c>
      <c r="B118" s="661" t="s">
        <v>728</v>
      </c>
      <c r="C118" s="662"/>
      <c r="D118" s="662"/>
      <c r="E118" s="662"/>
      <c r="F118" s="662"/>
      <c r="G118" s="653">
        <f>G116+G100+G84+G68+G52+G36+G20+G4</f>
        <v>0</v>
      </c>
      <c r="K118" t="str">
        <f>Grobfutter!A16</f>
        <v>Kuh-/Rinderhaltung; 
Ackerfutterb.mit Weide 8000 kg</v>
      </c>
      <c r="L118">
        <f>Grobfutter!B15</f>
        <v>86</v>
      </c>
    </row>
    <row r="119" spans="1:12" ht="15.75" thickBot="1" x14ac:dyDescent="0.3">
      <c r="A119" s="638"/>
      <c r="B119" s="663"/>
      <c r="C119" s="664"/>
      <c r="D119" s="664"/>
      <c r="E119" s="664"/>
      <c r="F119" s="664"/>
      <c r="G119" s="654"/>
      <c r="K119" t="str">
        <f>Grobfutter!A17</f>
        <v>Kuh-/Rinderhaltung; 
Ackerfutterb.mit Weide 10000 kg</v>
      </c>
      <c r="L119">
        <f>Grobfutter!B16</f>
        <v>93</v>
      </c>
    </row>
    <row r="120" spans="1:12" x14ac:dyDescent="0.25">
      <c r="K120" t="str">
        <f>Grobfutter!A18</f>
        <v>Kuh-/Rinderhaltung; 
Ackerfutterb.mit Weide 12000 kg</v>
      </c>
      <c r="L120">
        <f>Grobfutter!B17</f>
        <v>98</v>
      </c>
    </row>
    <row r="121" spans="1:12" x14ac:dyDescent="0.25">
      <c r="K121" t="str">
        <f>Grobfutter!A19</f>
        <v>Kuh-/Rinderhaltung; 
Ackerfutterb. ohne Weide mit Heu 6000 kg</v>
      </c>
      <c r="L121">
        <f>Grobfutter!B18</f>
        <v>101</v>
      </c>
    </row>
    <row r="122" spans="1:12" x14ac:dyDescent="0.25">
      <c r="K122" t="str">
        <f>Grobfutter!A20</f>
        <v>Kuh-/Rinderhaltung; 
Ackerfutterb. ohne Weide mit Heu 8000 kg</v>
      </c>
      <c r="L122">
        <f>Grobfutter!B19</f>
        <v>77</v>
      </c>
    </row>
    <row r="123" spans="1:12" x14ac:dyDescent="0.25">
      <c r="K123" t="str">
        <f>Grobfutter!A21</f>
        <v>Kuh-/Rinderhaltung; 
Ackerfutterb. ohne Weide mit Heu 10000 kg</v>
      </c>
      <c r="L123">
        <f>Grobfutter!B20</f>
        <v>84</v>
      </c>
    </row>
    <row r="124" spans="1:12" x14ac:dyDescent="0.25">
      <c r="K124" t="str">
        <f>Grobfutter!A22</f>
        <v>Kuh-/Rinderhaltung; 
Ackerfutterb. ohne Weide mit Heu 12000 kg</v>
      </c>
      <c r="L124">
        <f>Grobfutter!B21</f>
        <v>89</v>
      </c>
    </row>
    <row r="125" spans="1:12" x14ac:dyDescent="0.25">
      <c r="K125" t="str">
        <f>Grobfutter!A23</f>
        <v>Kuh-/Rinderhaltung; 
Ackerfutterbaub. 5000 kg</v>
      </c>
      <c r="L125">
        <f>Grobfutter!B22</f>
        <v>94</v>
      </c>
    </row>
    <row r="126" spans="1:12" x14ac:dyDescent="0.25">
      <c r="K126" t="str">
        <f>Grobfutter!A24</f>
        <v>Kuh-/Rinderhaltung; 
Ackerfutterbaub. 7000 kg</v>
      </c>
      <c r="L126">
        <f>Grobfutter!B23</f>
        <v>68</v>
      </c>
    </row>
    <row r="127" spans="1:12" x14ac:dyDescent="0.25">
      <c r="K127" t="str">
        <f>Grobfutter!A25</f>
        <v>Kuh-/Rinderhaltung; 
Ackerfutterbaub. 9000 kg</v>
      </c>
      <c r="L127">
        <f>Grobfutter!B24</f>
        <v>75</v>
      </c>
    </row>
    <row r="128" spans="1:12" x14ac:dyDescent="0.25">
      <c r="K128" t="str">
        <f>Grobfutter!A26</f>
        <v>Kuh-/Rinderhaltung; 
Mast von 50 bis 350 kg LM; 1,3 Umtriebe p.a.</v>
      </c>
      <c r="L128">
        <f>Grobfutter!B25</f>
        <v>80</v>
      </c>
    </row>
    <row r="129" spans="11:12" x14ac:dyDescent="0.25">
      <c r="K129" t="str">
        <f>Grobfutter!A27</f>
        <v>Kuh-/Rinderhaltung; Kälbermast
50 bis 250 kg LM; 2,1 Umtriebe p.a.</v>
      </c>
      <c r="L129">
        <f>Grobfutter!B26</f>
        <v>7</v>
      </c>
    </row>
    <row r="130" spans="11:12" x14ac:dyDescent="0.25">
      <c r="K130" t="str">
        <f>Grobfutter!A28</f>
        <v>Kuh-/Rinderhaltung; Kälbermast
50 bis 260 kg LM; 1,9 Umtriebe p.a.</v>
      </c>
      <c r="L130">
        <f>Grobfutter!B27</f>
        <v>0.6</v>
      </c>
    </row>
    <row r="131" spans="11:12" x14ac:dyDescent="0.25">
      <c r="K131" t="str">
        <f>Grobfutter!A29</f>
        <v>Kuh-/Rinderhaltung; Fresseraufzucht
80 bis 210 kg LM; 2,7 Umtriebe p.a.</v>
      </c>
      <c r="L131">
        <f>Grobfutter!B28</f>
        <v>0.3</v>
      </c>
    </row>
    <row r="132" spans="11:12" x14ac:dyDescent="0.25">
      <c r="K132" t="str">
        <f>Grobfutter!A30</f>
        <v>Kuh-/Rinderhaltung; Fresseraufzucht
81 bis 210 kg LM; 2,7 Umtriebe p.a. N/P reduziert</v>
      </c>
      <c r="L132">
        <f>Grobfutter!B29</f>
        <v>6</v>
      </c>
    </row>
    <row r="133" spans="11:12" x14ac:dyDescent="0.25">
      <c r="K133" t="str">
        <f>Grobfutter!A31</f>
        <v>Kuh-/Rinderhaltung; Bullenmast
bis 675 kg LM (19 Monate) ab Kalb 45 kg LM</v>
      </c>
      <c r="L133">
        <f>Grobfutter!B30</f>
        <v>6</v>
      </c>
    </row>
    <row r="134" spans="11:12" x14ac:dyDescent="0.25">
      <c r="K134" t="e">
        <f>Grobfutter!#REF!</f>
        <v>#REF!</v>
      </c>
      <c r="L134" t="e">
        <f>Grobfutter!#REF!</f>
        <v>#REF!</v>
      </c>
    </row>
    <row r="135" spans="11:12" x14ac:dyDescent="0.25">
      <c r="K135" t="str">
        <f>Grobfutter!A32</f>
        <v>Kuh-/Rinderhaltung; Bullenmast
bis 750 kg LM ab Kalb 45 kg LM</v>
      </c>
      <c r="L135">
        <f>Grobfutter!B31</f>
        <v>19.600000000000001</v>
      </c>
    </row>
    <row r="136" spans="11:12" x14ac:dyDescent="0.25">
      <c r="K136" t="str">
        <f>Grobfutter!A33</f>
        <v>Kuh-/Rinderhaltung; Bullenmast
bis 750 kg LM ab Kalb 80 kg LM</v>
      </c>
      <c r="L136">
        <f>Grobfutter!B32</f>
        <v>20.2</v>
      </c>
    </row>
    <row r="137" spans="11:12" x14ac:dyDescent="0.25">
      <c r="K137" t="str">
        <f>Grobfutter!A34</f>
        <v>Kuh-/Rinderhaltung; Bullenmast
bis 750 kg LM ab Kalb 210 kg LM</v>
      </c>
      <c r="L137">
        <f>Grobfutter!B33</f>
        <v>21</v>
      </c>
    </row>
    <row r="138" spans="11:12" x14ac:dyDescent="0.25">
      <c r="K138" t="str">
        <f>Grobfutter!A35</f>
        <v>Kuh-/Rinderhaltung; Mutterkuhhaltung
500 kg LM; 0,9 Kalb je Kuh p.a.; 6 Monate Säugezeit</v>
      </c>
      <c r="L138">
        <f>Grobfutter!B34</f>
        <v>22.4</v>
      </c>
    </row>
  </sheetData>
  <sheetProtection algorithmName="SHA-512" hashValue="SSFEardLJWhoVRj7vFGeKqBT8i6aP5i7BghX1YfxGvDz0QySreCCEMnwq9hk8hVIwMEi3MPgh52NqG0N5jM7VA==" saltValue="G+RfZGqRoeu7e81mopGIIQ==" spinCount="100000" sheet="1" selectLockedCells="1"/>
  <mergeCells count="43">
    <mergeCell ref="A2:G2"/>
    <mergeCell ref="A1:G1"/>
    <mergeCell ref="A21:A36"/>
    <mergeCell ref="A37:A52"/>
    <mergeCell ref="A53:A68"/>
    <mergeCell ref="B3:C4"/>
    <mergeCell ref="E21:F21"/>
    <mergeCell ref="E38:F38"/>
    <mergeCell ref="E37:F37"/>
    <mergeCell ref="B37:D37"/>
    <mergeCell ref="B38:D38"/>
    <mergeCell ref="B53:D53"/>
    <mergeCell ref="E53:F53"/>
    <mergeCell ref="B5:D5"/>
    <mergeCell ref="A5:A20"/>
    <mergeCell ref="E6:F6"/>
    <mergeCell ref="G118:G119"/>
    <mergeCell ref="E69:F69"/>
    <mergeCell ref="E70:F70"/>
    <mergeCell ref="B70:D70"/>
    <mergeCell ref="B69:D69"/>
    <mergeCell ref="B101:C101"/>
    <mergeCell ref="E101:F101"/>
    <mergeCell ref="E102:F102"/>
    <mergeCell ref="B102:D102"/>
    <mergeCell ref="B86:D86"/>
    <mergeCell ref="E85:F85"/>
    <mergeCell ref="E86:F86"/>
    <mergeCell ref="B118:F119"/>
    <mergeCell ref="B85:D85"/>
    <mergeCell ref="E54:F54"/>
    <mergeCell ref="A3:A4"/>
    <mergeCell ref="E3:F3"/>
    <mergeCell ref="E5:F5"/>
    <mergeCell ref="A118:A119"/>
    <mergeCell ref="E22:F22"/>
    <mergeCell ref="B21:D21"/>
    <mergeCell ref="A101:A116"/>
    <mergeCell ref="B6:D6"/>
    <mergeCell ref="B54:D54"/>
    <mergeCell ref="A69:A84"/>
    <mergeCell ref="A85:A100"/>
    <mergeCell ref="B22:D22"/>
  </mergeCells>
  <dataValidations count="8">
    <dataValidation type="list" allowBlank="1" showInputMessage="1" showErrorMessage="1" sqref="C8:C19" xr:uid="{00000000-0002-0000-0600-000000000000}">
      <formula1>$I$8:$I$9</formula1>
    </dataValidation>
    <dataValidation type="list" allowBlank="1" showInputMessage="1" showErrorMessage="1" sqref="B56:B67 B72:B83" xr:uid="{00000000-0002-0000-0600-000001000000}">
      <formula1>WirtschaftsdüngerNamen</formula1>
    </dataValidation>
    <dataValidation type="list" allowBlank="1" showInputMessage="1" showErrorMessage="1" sqref="B40:B51" xr:uid="{00000000-0002-0000-0600-000002000000}">
      <formula1>WirtschaftsdüngerNamenTier</formula1>
    </dataValidation>
    <dataValidation type="list" allowBlank="1" showErrorMessage="1" sqref="B88:B99" xr:uid="{00000000-0002-0000-0600-000003000000}">
      <formula1>GrobfutterNamen</formula1>
    </dataValidation>
    <dataValidation type="list" allowBlank="1" showInputMessage="1" showErrorMessage="1" sqref="D4" xr:uid="{00000000-0002-0000-0600-000004000000}">
      <formula1>KontrollwertNamen</formula1>
    </dataValidation>
    <dataValidation type="list" allowBlank="1" showErrorMessage="1" promptTitle="aus Tabelle &quot;Tierbesatz&quot;" sqref="B8:B19" xr:uid="{00000000-0002-0000-0600-000005000000}">
      <formula1>NährstoffausscheidungenNamen</formula1>
    </dataValidation>
    <dataValidation type="list" allowBlank="1" showInputMessage="1" showErrorMessage="1" sqref="B104:B115" xr:uid="{00000000-0002-0000-0600-000006000000}">
      <formula1>NährstoffausscheidungenNamen</formula1>
    </dataValidation>
    <dataValidation type="list" allowBlank="1" showInputMessage="1" showErrorMessage="1" sqref="B24:B35" xr:uid="{00000000-0002-0000-0600-000007000000}">
      <formula1>pflProdukteNamen3</formula1>
    </dataValidation>
  </dataValidations>
  <pageMargins left="0.25" right="0.25" top="0.75" bottom="0.75" header="0.3" footer="0.3"/>
  <pageSetup paperSize="9" fitToWidth="0" fitToHeight="0" orientation="portrait" r:id="rId1"/>
  <headerFooter>
    <oddHeader>&amp;R&amp;G</oddHeader>
    <oddFooter>&amp;L&amp;"-,Fett"Version 1.3
Druckdatum: &amp;D&amp;C&amp;"-,Fett"&amp;A
Seite &amp;P von &amp;N</oddFooter>
  </headerFooter>
  <rowBreaks count="4" manualBreakCount="4">
    <brk id="20" max="16383" man="1"/>
    <brk id="52" max="16383" man="1"/>
    <brk id="84" max="16383" man="1"/>
    <brk id="100" max="16383" man="1"/>
  </rowBreaks>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Tabelle10"/>
  <dimension ref="A1:D99"/>
  <sheetViews>
    <sheetView workbookViewId="0">
      <pane ySplit="2" topLeftCell="A3" activePane="bottomLeft" state="frozen"/>
      <selection pane="bottomLeft" activeCell="F25" sqref="F25"/>
    </sheetView>
  </sheetViews>
  <sheetFormatPr baseColWidth="10" defaultColWidth="11.42578125" defaultRowHeight="15" x14ac:dyDescent="0.25"/>
  <cols>
    <col min="1" max="1" width="25.85546875" style="204" customWidth="1"/>
    <col min="2" max="2" width="14.140625" style="204" customWidth="1"/>
    <col min="3" max="3" width="17.28515625" style="204" customWidth="1"/>
    <col min="4" max="16384" width="11.42578125" style="204"/>
  </cols>
  <sheetData>
    <row r="1" spans="1:4" ht="23.25" x14ac:dyDescent="0.35">
      <c r="A1" s="249" t="s">
        <v>19</v>
      </c>
    </row>
    <row r="2" spans="1:4" x14ac:dyDescent="0.25">
      <c r="A2" s="368"/>
      <c r="B2" s="202" t="s">
        <v>657</v>
      </c>
      <c r="C2" s="202" t="s">
        <v>848</v>
      </c>
      <c r="D2" s="203"/>
    </row>
    <row r="3" spans="1:4" ht="18.75" customHeight="1" x14ac:dyDescent="0.25">
      <c r="A3" s="37"/>
      <c r="B3" s="38"/>
      <c r="C3" s="39"/>
      <c r="D3" s="203"/>
    </row>
    <row r="4" spans="1:4" ht="17.25" customHeight="1" x14ac:dyDescent="0.25">
      <c r="A4" s="198" t="s">
        <v>22</v>
      </c>
      <c r="B4" s="199">
        <v>28</v>
      </c>
      <c r="C4" s="199">
        <v>0</v>
      </c>
      <c r="D4" s="203"/>
    </row>
    <row r="5" spans="1:4" ht="17.25" customHeight="1" x14ac:dyDescent="0.25">
      <c r="A5" s="200" t="s">
        <v>656</v>
      </c>
      <c r="B5" s="199">
        <v>36</v>
      </c>
      <c r="C5" s="199">
        <v>0</v>
      </c>
      <c r="D5" s="203"/>
    </row>
    <row r="6" spans="1:4" ht="17.25" customHeight="1" x14ac:dyDescent="0.25">
      <c r="A6" s="200" t="s">
        <v>23</v>
      </c>
      <c r="B6" s="199">
        <v>46</v>
      </c>
      <c r="C6" s="199">
        <v>0</v>
      </c>
      <c r="D6" s="203"/>
    </row>
    <row r="7" spans="1:4" ht="17.25" customHeight="1" x14ac:dyDescent="0.25">
      <c r="A7" s="200" t="s">
        <v>375</v>
      </c>
      <c r="B7" s="199">
        <v>46</v>
      </c>
      <c r="C7" s="199">
        <v>0</v>
      </c>
      <c r="D7" s="203"/>
    </row>
    <row r="8" spans="1:4" ht="17.25" customHeight="1" x14ac:dyDescent="0.25">
      <c r="A8" s="200" t="s">
        <v>24</v>
      </c>
      <c r="B8" s="199">
        <v>82</v>
      </c>
      <c r="C8" s="199">
        <v>0</v>
      </c>
      <c r="D8" s="203"/>
    </row>
    <row r="9" spans="1:4" ht="17.25" customHeight="1" x14ac:dyDescent="0.25">
      <c r="A9" s="200" t="s">
        <v>25</v>
      </c>
      <c r="B9" s="199">
        <v>20</v>
      </c>
      <c r="C9" s="199">
        <v>0</v>
      </c>
      <c r="D9" s="203"/>
    </row>
    <row r="10" spans="1:4" ht="17.25" customHeight="1" x14ac:dyDescent="0.25">
      <c r="A10" s="200" t="s">
        <v>26</v>
      </c>
      <c r="B10" s="199">
        <v>20.5</v>
      </c>
      <c r="C10" s="199">
        <v>0</v>
      </c>
      <c r="D10" s="203"/>
    </row>
    <row r="11" spans="1:4" ht="17.25" customHeight="1" x14ac:dyDescent="0.25">
      <c r="A11" s="200" t="s">
        <v>27</v>
      </c>
      <c r="B11" s="199">
        <v>46</v>
      </c>
      <c r="C11" s="199">
        <v>0</v>
      </c>
      <c r="D11" s="203"/>
    </row>
    <row r="12" spans="1:4" ht="17.25" customHeight="1" x14ac:dyDescent="0.25">
      <c r="A12" s="200" t="s">
        <v>28</v>
      </c>
      <c r="B12" s="199">
        <v>27</v>
      </c>
      <c r="C12" s="199">
        <v>0</v>
      </c>
      <c r="D12" s="203"/>
    </row>
    <row r="13" spans="1:4" ht="17.25" customHeight="1" x14ac:dyDescent="0.25">
      <c r="A13" s="200" t="s">
        <v>29</v>
      </c>
      <c r="B13" s="199">
        <v>26</v>
      </c>
      <c r="C13" s="199">
        <v>0</v>
      </c>
      <c r="D13" s="203"/>
    </row>
    <row r="14" spans="1:4" ht="17.25" customHeight="1" x14ac:dyDescent="0.25">
      <c r="A14" s="200" t="s">
        <v>30</v>
      </c>
      <c r="B14" s="199">
        <v>26</v>
      </c>
      <c r="C14" s="199">
        <v>0</v>
      </c>
      <c r="D14" s="203"/>
    </row>
    <row r="15" spans="1:4" ht="17.25" customHeight="1" x14ac:dyDescent="0.25">
      <c r="A15" s="200" t="s">
        <v>31</v>
      </c>
      <c r="B15" s="199">
        <v>21</v>
      </c>
      <c r="C15" s="199">
        <v>0</v>
      </c>
      <c r="D15" s="203"/>
    </row>
    <row r="16" spans="1:4" ht="17.25" customHeight="1" x14ac:dyDescent="0.25">
      <c r="A16" s="200" t="s">
        <v>32</v>
      </c>
      <c r="B16" s="199">
        <v>22</v>
      </c>
      <c r="C16" s="199">
        <v>0</v>
      </c>
      <c r="D16" s="203"/>
    </row>
    <row r="17" spans="1:4" ht="17.25" customHeight="1" x14ac:dyDescent="0.25">
      <c r="A17" s="200" t="s">
        <v>33</v>
      </c>
      <c r="B17" s="199">
        <v>15.5</v>
      </c>
      <c r="C17" s="199">
        <v>0</v>
      </c>
      <c r="D17" s="203"/>
    </row>
    <row r="18" spans="1:4" ht="17.25" customHeight="1" x14ac:dyDescent="0.25">
      <c r="A18" s="200" t="s">
        <v>34</v>
      </c>
      <c r="B18" s="199">
        <v>10</v>
      </c>
      <c r="C18" s="199">
        <v>34</v>
      </c>
      <c r="D18" s="203"/>
    </row>
    <row r="19" spans="1:4" ht="17.25" customHeight="1" x14ac:dyDescent="0.25">
      <c r="A19" s="200" t="s">
        <v>35</v>
      </c>
      <c r="B19" s="199">
        <v>11</v>
      </c>
      <c r="C19" s="199">
        <v>52</v>
      </c>
      <c r="D19" s="203"/>
    </row>
    <row r="20" spans="1:4" ht="17.25" customHeight="1" x14ac:dyDescent="0.25">
      <c r="A20" s="200" t="s">
        <v>36</v>
      </c>
      <c r="B20" s="199">
        <v>18</v>
      </c>
      <c r="C20" s="199">
        <v>46</v>
      </c>
      <c r="D20" s="203"/>
    </row>
    <row r="21" spans="1:4" ht="17.25" customHeight="1" x14ac:dyDescent="0.25">
      <c r="A21" s="200" t="s">
        <v>37</v>
      </c>
      <c r="B21" s="199">
        <v>20</v>
      </c>
      <c r="C21" s="199">
        <v>20</v>
      </c>
      <c r="D21" s="203"/>
    </row>
    <row r="22" spans="1:4" ht="17.25" customHeight="1" x14ac:dyDescent="0.25">
      <c r="A22" s="200" t="s">
        <v>38</v>
      </c>
      <c r="B22" s="199">
        <v>26</v>
      </c>
      <c r="C22" s="199">
        <v>14</v>
      </c>
      <c r="D22" s="203"/>
    </row>
    <row r="23" spans="1:4" ht="17.25" customHeight="1" x14ac:dyDescent="0.25">
      <c r="A23" s="200" t="s">
        <v>39</v>
      </c>
      <c r="B23" s="199">
        <v>6</v>
      </c>
      <c r="C23" s="199">
        <v>10</v>
      </c>
      <c r="D23" s="203"/>
    </row>
    <row r="24" spans="1:4" ht="17.25" customHeight="1" x14ac:dyDescent="0.25">
      <c r="A24" s="200" t="s">
        <v>40</v>
      </c>
      <c r="B24" s="199">
        <v>6</v>
      </c>
      <c r="C24" s="199">
        <v>12</v>
      </c>
      <c r="D24" s="203"/>
    </row>
    <row r="25" spans="1:4" ht="17.25" customHeight="1" x14ac:dyDescent="0.25">
      <c r="A25" s="200" t="s">
        <v>41</v>
      </c>
      <c r="B25" s="199">
        <v>10</v>
      </c>
      <c r="C25" s="199">
        <v>8</v>
      </c>
      <c r="D25" s="203"/>
    </row>
    <row r="26" spans="1:4" ht="17.25" customHeight="1" x14ac:dyDescent="0.25">
      <c r="A26" s="200" t="s">
        <v>42</v>
      </c>
      <c r="B26" s="199">
        <v>10</v>
      </c>
      <c r="C26" s="199">
        <v>15</v>
      </c>
      <c r="D26" s="203"/>
    </row>
    <row r="27" spans="1:4" ht="17.25" customHeight="1" x14ac:dyDescent="0.25">
      <c r="A27" s="200" t="s">
        <v>43</v>
      </c>
      <c r="B27" s="199">
        <v>10</v>
      </c>
      <c r="C27" s="199">
        <v>15</v>
      </c>
      <c r="D27" s="203"/>
    </row>
    <row r="28" spans="1:4" ht="17.25" customHeight="1" x14ac:dyDescent="0.25">
      <c r="A28" s="200" t="s">
        <v>44</v>
      </c>
      <c r="B28" s="199">
        <v>12</v>
      </c>
      <c r="C28" s="199">
        <v>12</v>
      </c>
      <c r="D28" s="203"/>
    </row>
    <row r="29" spans="1:4" ht="17.25" customHeight="1" x14ac:dyDescent="0.25">
      <c r="A29" s="200" t="s">
        <v>45</v>
      </c>
      <c r="B29" s="199">
        <v>12</v>
      </c>
      <c r="C29" s="199">
        <v>12</v>
      </c>
      <c r="D29" s="203"/>
    </row>
    <row r="30" spans="1:4" ht="17.25" customHeight="1" x14ac:dyDescent="0.25">
      <c r="A30" s="200" t="s">
        <v>46</v>
      </c>
      <c r="B30" s="199">
        <v>13</v>
      </c>
      <c r="C30" s="199">
        <v>13</v>
      </c>
      <c r="D30" s="203"/>
    </row>
    <row r="31" spans="1:4" ht="17.25" customHeight="1" x14ac:dyDescent="0.25">
      <c r="A31" s="200" t="s">
        <v>47</v>
      </c>
      <c r="B31" s="199">
        <v>13</v>
      </c>
      <c r="C31" s="199">
        <v>13</v>
      </c>
      <c r="D31" s="203"/>
    </row>
    <row r="32" spans="1:4" ht="17.25" customHeight="1" x14ac:dyDescent="0.25">
      <c r="A32" s="200" t="s">
        <v>48</v>
      </c>
      <c r="B32" s="199">
        <v>15</v>
      </c>
      <c r="C32" s="199">
        <v>15</v>
      </c>
      <c r="D32" s="203"/>
    </row>
    <row r="33" spans="1:4" ht="17.25" customHeight="1" x14ac:dyDescent="0.25">
      <c r="A33" s="200" t="s">
        <v>49</v>
      </c>
      <c r="B33" s="199">
        <v>15</v>
      </c>
      <c r="C33" s="199">
        <v>10</v>
      </c>
      <c r="D33" s="203"/>
    </row>
    <row r="34" spans="1:4" ht="17.25" customHeight="1" x14ac:dyDescent="0.25">
      <c r="A34" s="200" t="s">
        <v>50</v>
      </c>
      <c r="B34" s="199">
        <v>15</v>
      </c>
      <c r="C34" s="199">
        <v>9</v>
      </c>
      <c r="D34" s="203"/>
    </row>
    <row r="35" spans="1:4" ht="17.25" customHeight="1" x14ac:dyDescent="0.25">
      <c r="A35" s="200" t="s">
        <v>51</v>
      </c>
      <c r="B35" s="199">
        <v>15</v>
      </c>
      <c r="C35" s="199">
        <v>9</v>
      </c>
      <c r="D35" s="203"/>
    </row>
    <row r="36" spans="1:4" ht="17.25" customHeight="1" x14ac:dyDescent="0.25">
      <c r="A36" s="200" t="s">
        <v>52</v>
      </c>
      <c r="B36" s="199">
        <v>15</v>
      </c>
      <c r="C36" s="199">
        <v>5</v>
      </c>
      <c r="D36" s="203"/>
    </row>
    <row r="37" spans="1:4" ht="17.25" customHeight="1" x14ac:dyDescent="0.25">
      <c r="A37" s="200" t="s">
        <v>53</v>
      </c>
      <c r="B37" s="199">
        <v>15</v>
      </c>
      <c r="C37" s="199">
        <v>5</v>
      </c>
      <c r="D37" s="203"/>
    </row>
    <row r="38" spans="1:4" ht="17.25" customHeight="1" x14ac:dyDescent="0.25">
      <c r="A38" s="200" t="s">
        <v>54</v>
      </c>
      <c r="B38" s="199">
        <v>24</v>
      </c>
      <c r="C38" s="199">
        <v>8</v>
      </c>
      <c r="D38" s="203"/>
    </row>
    <row r="39" spans="1:4" ht="17.25" customHeight="1" x14ac:dyDescent="0.25">
      <c r="A39" s="200" t="s">
        <v>55</v>
      </c>
      <c r="B39" s="199">
        <v>0</v>
      </c>
      <c r="C39" s="199">
        <v>8</v>
      </c>
      <c r="D39" s="203"/>
    </row>
    <row r="40" spans="1:4" ht="17.25" customHeight="1" x14ac:dyDescent="0.25">
      <c r="A40" s="200" t="s">
        <v>56</v>
      </c>
      <c r="B40" s="199">
        <v>0</v>
      </c>
      <c r="C40" s="199">
        <v>10</v>
      </c>
      <c r="D40" s="203"/>
    </row>
    <row r="41" spans="1:4" ht="17.25" customHeight="1" x14ac:dyDescent="0.25">
      <c r="A41" s="200" t="s">
        <v>57</v>
      </c>
      <c r="B41" s="199">
        <v>0</v>
      </c>
      <c r="C41" s="199">
        <v>10</v>
      </c>
      <c r="D41" s="203"/>
    </row>
    <row r="42" spans="1:4" ht="17.25" customHeight="1" x14ac:dyDescent="0.25">
      <c r="A42" s="200" t="s">
        <v>58</v>
      </c>
      <c r="B42" s="199">
        <v>0</v>
      </c>
      <c r="C42" s="199">
        <v>11</v>
      </c>
      <c r="D42" s="203"/>
    </row>
    <row r="43" spans="1:4" ht="17.25" customHeight="1" x14ac:dyDescent="0.25">
      <c r="A43" s="200" t="s">
        <v>59</v>
      </c>
      <c r="B43" s="199">
        <v>0</v>
      </c>
      <c r="C43" s="199">
        <v>12</v>
      </c>
      <c r="D43" s="203"/>
    </row>
    <row r="44" spans="1:4" ht="17.25" customHeight="1" x14ac:dyDescent="0.25">
      <c r="A44" s="200" t="s">
        <v>60</v>
      </c>
      <c r="B44" s="199">
        <v>0</v>
      </c>
      <c r="C44" s="199">
        <v>14</v>
      </c>
      <c r="D44" s="203"/>
    </row>
    <row r="45" spans="1:4" ht="17.25" customHeight="1" x14ac:dyDescent="0.25">
      <c r="A45" s="200" t="s">
        <v>61</v>
      </c>
      <c r="B45" s="199">
        <v>0</v>
      </c>
      <c r="C45" s="199">
        <v>16</v>
      </c>
      <c r="D45" s="203"/>
    </row>
    <row r="46" spans="1:4" ht="17.25" customHeight="1" x14ac:dyDescent="0.25">
      <c r="A46" s="200" t="s">
        <v>62</v>
      </c>
      <c r="B46" s="199">
        <v>0</v>
      </c>
      <c r="C46" s="199">
        <v>18</v>
      </c>
      <c r="D46" s="203"/>
    </row>
    <row r="47" spans="1:4" ht="17.25" customHeight="1" x14ac:dyDescent="0.25">
      <c r="A47" s="200" t="s">
        <v>63</v>
      </c>
      <c r="B47" s="199">
        <v>0</v>
      </c>
      <c r="C47" s="199">
        <v>9</v>
      </c>
      <c r="D47" s="203"/>
    </row>
    <row r="48" spans="1:4" ht="17.25" customHeight="1" x14ac:dyDescent="0.25">
      <c r="A48" s="200" t="s">
        <v>64</v>
      </c>
      <c r="B48" s="199">
        <v>0</v>
      </c>
      <c r="C48" s="199">
        <v>14</v>
      </c>
      <c r="D48" s="203"/>
    </row>
    <row r="49" spans="1:4" ht="17.25" customHeight="1" x14ac:dyDescent="0.25">
      <c r="A49" s="200" t="s">
        <v>65</v>
      </c>
      <c r="B49" s="199">
        <v>0</v>
      </c>
      <c r="C49" s="199">
        <v>9</v>
      </c>
      <c r="D49" s="203"/>
    </row>
    <row r="50" spans="1:4" ht="17.25" customHeight="1" x14ac:dyDescent="0.25">
      <c r="A50" s="200" t="s">
        <v>66</v>
      </c>
      <c r="B50" s="199">
        <v>0</v>
      </c>
      <c r="C50" s="199">
        <v>14</v>
      </c>
      <c r="D50" s="203"/>
    </row>
    <row r="51" spans="1:4" ht="17.25" customHeight="1" x14ac:dyDescent="0.25">
      <c r="A51" s="200" t="s">
        <v>67</v>
      </c>
      <c r="B51" s="199">
        <v>0</v>
      </c>
      <c r="C51" s="199">
        <v>13</v>
      </c>
      <c r="D51" s="203"/>
    </row>
    <row r="52" spans="1:4" ht="17.25" customHeight="1" x14ac:dyDescent="0.25">
      <c r="A52" s="200" t="s">
        <v>68</v>
      </c>
      <c r="B52" s="199">
        <v>0</v>
      </c>
      <c r="C52" s="199">
        <v>14</v>
      </c>
      <c r="D52" s="203"/>
    </row>
    <row r="53" spans="1:4" ht="17.25" customHeight="1" x14ac:dyDescent="0.25">
      <c r="A53" s="200" t="s">
        <v>69</v>
      </c>
      <c r="B53" s="199">
        <v>0</v>
      </c>
      <c r="C53" s="199">
        <v>18</v>
      </c>
      <c r="D53" s="203"/>
    </row>
    <row r="54" spans="1:4" ht="17.25" customHeight="1" x14ac:dyDescent="0.25">
      <c r="A54" s="200" t="s">
        <v>70</v>
      </c>
      <c r="B54" s="199">
        <v>0</v>
      </c>
      <c r="C54" s="199">
        <v>21</v>
      </c>
      <c r="D54" s="203"/>
    </row>
    <row r="55" spans="1:4" ht="17.25" customHeight="1" x14ac:dyDescent="0.25">
      <c r="A55" s="200" t="s">
        <v>71</v>
      </c>
      <c r="B55" s="199">
        <v>0</v>
      </c>
      <c r="C55" s="199">
        <v>15</v>
      </c>
      <c r="D55" s="203"/>
    </row>
    <row r="56" spans="1:4" ht="17.25" customHeight="1" x14ac:dyDescent="0.25">
      <c r="A56" s="200" t="s">
        <v>72</v>
      </c>
      <c r="B56" s="199">
        <v>0</v>
      </c>
      <c r="C56" s="199">
        <v>19</v>
      </c>
      <c r="D56" s="203"/>
    </row>
    <row r="57" spans="1:4" ht="17.25" customHeight="1" x14ac:dyDescent="0.25">
      <c r="A57" s="200" t="s">
        <v>73</v>
      </c>
      <c r="B57" s="199">
        <v>0</v>
      </c>
      <c r="C57" s="199">
        <v>22</v>
      </c>
      <c r="D57" s="203"/>
    </row>
    <row r="58" spans="1:4" ht="17.25" customHeight="1" x14ac:dyDescent="0.25">
      <c r="A58" s="200" t="s">
        <v>74</v>
      </c>
      <c r="B58" s="199">
        <v>0</v>
      </c>
      <c r="C58" s="199">
        <v>12</v>
      </c>
      <c r="D58" s="203"/>
    </row>
    <row r="59" spans="1:4" ht="17.25" customHeight="1" x14ac:dyDescent="0.25">
      <c r="A59" s="200" t="s">
        <v>75</v>
      </c>
      <c r="B59" s="199">
        <v>0</v>
      </c>
      <c r="C59" s="199">
        <v>14</v>
      </c>
      <c r="D59" s="203"/>
    </row>
    <row r="60" spans="1:4" ht="17.25" customHeight="1" x14ac:dyDescent="0.25">
      <c r="A60" s="200" t="s">
        <v>76</v>
      </c>
      <c r="B60" s="199">
        <v>0</v>
      </c>
      <c r="C60" s="199">
        <v>14</v>
      </c>
      <c r="D60" s="203"/>
    </row>
    <row r="61" spans="1:4" ht="17.25" customHeight="1" x14ac:dyDescent="0.25">
      <c r="A61" s="200" t="s">
        <v>77</v>
      </c>
      <c r="B61" s="199">
        <v>0</v>
      </c>
      <c r="C61" s="199">
        <v>18</v>
      </c>
      <c r="D61" s="203"/>
    </row>
    <row r="62" spans="1:4" ht="17.25" customHeight="1" x14ac:dyDescent="0.25">
      <c r="A62" s="200" t="s">
        <v>78</v>
      </c>
      <c r="B62" s="199">
        <v>0</v>
      </c>
      <c r="C62" s="199">
        <v>9</v>
      </c>
      <c r="D62" s="203"/>
    </row>
    <row r="63" spans="1:4" ht="17.25" customHeight="1" x14ac:dyDescent="0.25">
      <c r="A63" s="200" t="s">
        <v>79</v>
      </c>
      <c r="B63" s="199">
        <v>0</v>
      </c>
      <c r="C63" s="199">
        <v>12</v>
      </c>
      <c r="D63" s="203"/>
    </row>
    <row r="64" spans="1:4" ht="17.25" customHeight="1" x14ac:dyDescent="0.25">
      <c r="A64" s="200" t="s">
        <v>80</v>
      </c>
      <c r="B64" s="199">
        <v>0</v>
      </c>
      <c r="C64" s="199">
        <v>15</v>
      </c>
      <c r="D64" s="203"/>
    </row>
    <row r="65" spans="1:4" ht="17.25" customHeight="1" x14ac:dyDescent="0.25">
      <c r="A65" s="200" t="s">
        <v>81</v>
      </c>
      <c r="B65" s="199">
        <v>0</v>
      </c>
      <c r="C65" s="199">
        <v>16</v>
      </c>
      <c r="D65" s="203"/>
    </row>
    <row r="66" spans="1:4" ht="17.25" customHeight="1" x14ac:dyDescent="0.25">
      <c r="A66" s="200" t="s">
        <v>82</v>
      </c>
      <c r="B66" s="199">
        <v>0</v>
      </c>
      <c r="C66" s="199">
        <v>18</v>
      </c>
      <c r="D66" s="203"/>
    </row>
    <row r="67" spans="1:4" ht="17.25" customHeight="1" x14ac:dyDescent="0.25">
      <c r="A67" s="200" t="s">
        <v>83</v>
      </c>
      <c r="B67" s="199">
        <v>0</v>
      </c>
      <c r="C67" s="199">
        <v>20</v>
      </c>
      <c r="D67" s="203"/>
    </row>
    <row r="68" spans="1:4" ht="17.25" customHeight="1" x14ac:dyDescent="0.25">
      <c r="A68" s="200" t="s">
        <v>84</v>
      </c>
      <c r="B68" s="199">
        <v>0</v>
      </c>
      <c r="C68" s="199">
        <v>12</v>
      </c>
      <c r="D68" s="203"/>
    </row>
    <row r="69" spans="1:4" ht="17.25" customHeight="1" x14ac:dyDescent="0.25">
      <c r="A69" s="200" t="s">
        <v>85</v>
      </c>
      <c r="B69" s="199">
        <v>0</v>
      </c>
      <c r="C69" s="199">
        <v>15</v>
      </c>
      <c r="D69" s="203"/>
    </row>
    <row r="70" spans="1:4" ht="17.25" customHeight="1" x14ac:dyDescent="0.25">
      <c r="A70" s="200" t="s">
        <v>86</v>
      </c>
      <c r="B70" s="199">
        <v>0</v>
      </c>
      <c r="C70" s="199">
        <v>18</v>
      </c>
      <c r="D70" s="203"/>
    </row>
    <row r="71" spans="1:4" ht="17.25" customHeight="1" x14ac:dyDescent="0.25">
      <c r="A71" s="200" t="s">
        <v>87</v>
      </c>
      <c r="B71" s="199">
        <v>0</v>
      </c>
      <c r="C71" s="199">
        <v>18</v>
      </c>
      <c r="D71" s="203"/>
    </row>
    <row r="72" spans="1:4" ht="17.25" customHeight="1" x14ac:dyDescent="0.25">
      <c r="A72" s="200" t="s">
        <v>88</v>
      </c>
      <c r="B72" s="199">
        <v>0</v>
      </c>
      <c r="C72" s="199">
        <v>17</v>
      </c>
      <c r="D72" s="203"/>
    </row>
    <row r="73" spans="1:4" ht="17.25" customHeight="1" x14ac:dyDescent="0.25">
      <c r="A73" s="200" t="s">
        <v>89</v>
      </c>
      <c r="B73" s="199">
        <v>0</v>
      </c>
      <c r="C73" s="199">
        <v>23</v>
      </c>
      <c r="D73" s="203"/>
    </row>
    <row r="74" spans="1:4" ht="17.25" customHeight="1" x14ac:dyDescent="0.25">
      <c r="A74" s="200" t="s">
        <v>90</v>
      </c>
      <c r="B74" s="199">
        <v>0</v>
      </c>
      <c r="C74" s="199">
        <v>46</v>
      </c>
      <c r="D74" s="203"/>
    </row>
    <row r="75" spans="1:4" ht="17.25" customHeight="1" x14ac:dyDescent="0.25">
      <c r="A75" s="200" t="s">
        <v>91</v>
      </c>
      <c r="B75" s="199">
        <v>0</v>
      </c>
      <c r="C75" s="199">
        <v>30</v>
      </c>
      <c r="D75" s="203"/>
    </row>
    <row r="76" spans="1:4" ht="17.25" customHeight="1" x14ac:dyDescent="0.25">
      <c r="A76" s="200" t="s">
        <v>92</v>
      </c>
      <c r="B76" s="199">
        <v>0</v>
      </c>
      <c r="C76" s="199">
        <v>26</v>
      </c>
      <c r="D76" s="203"/>
    </row>
    <row r="77" spans="1:4" ht="17.25" customHeight="1" x14ac:dyDescent="0.25">
      <c r="A77" s="200" t="s">
        <v>93</v>
      </c>
      <c r="B77" s="199">
        <v>0</v>
      </c>
      <c r="C77" s="199">
        <v>21</v>
      </c>
      <c r="D77" s="203"/>
    </row>
    <row r="78" spans="1:4" ht="17.25" customHeight="1" x14ac:dyDescent="0.25">
      <c r="A78" s="200" t="s">
        <v>94</v>
      </c>
      <c r="B78" s="199">
        <v>0</v>
      </c>
      <c r="C78" s="199">
        <v>20</v>
      </c>
      <c r="D78" s="203"/>
    </row>
    <row r="79" spans="1:4" ht="17.25" customHeight="1" x14ac:dyDescent="0.25">
      <c r="A79" s="200" t="s">
        <v>95</v>
      </c>
      <c r="B79" s="199">
        <v>0</v>
      </c>
      <c r="C79" s="199">
        <v>26</v>
      </c>
      <c r="D79" s="203"/>
    </row>
    <row r="80" spans="1:4" ht="17.25" customHeight="1" x14ac:dyDescent="0.25">
      <c r="A80" s="200" t="s">
        <v>96</v>
      </c>
      <c r="B80" s="199">
        <v>0</v>
      </c>
      <c r="C80" s="199">
        <v>15</v>
      </c>
      <c r="D80" s="203"/>
    </row>
    <row r="81" spans="1:4" ht="17.25" customHeight="1" x14ac:dyDescent="0.25">
      <c r="A81" s="200" t="s">
        <v>97</v>
      </c>
      <c r="B81" s="199">
        <v>0</v>
      </c>
      <c r="C81" s="199">
        <v>0</v>
      </c>
      <c r="D81" s="203"/>
    </row>
    <row r="82" spans="1:4" ht="17.25" customHeight="1" x14ac:dyDescent="0.25">
      <c r="A82" s="200" t="s">
        <v>98</v>
      </c>
      <c r="B82" s="199">
        <v>0</v>
      </c>
      <c r="C82" s="199">
        <v>0</v>
      </c>
      <c r="D82" s="203"/>
    </row>
    <row r="83" spans="1:4" ht="17.25" customHeight="1" x14ac:dyDescent="0.25">
      <c r="A83" s="200" t="s">
        <v>99</v>
      </c>
      <c r="B83" s="199">
        <v>0</v>
      </c>
      <c r="C83" s="199">
        <v>0</v>
      </c>
      <c r="D83" s="203"/>
    </row>
    <row r="84" spans="1:4" ht="17.25" customHeight="1" x14ac:dyDescent="0.25">
      <c r="A84" s="200" t="s">
        <v>100</v>
      </c>
      <c r="B84" s="199">
        <v>0</v>
      </c>
      <c r="C84" s="199">
        <v>0</v>
      </c>
      <c r="D84" s="203"/>
    </row>
    <row r="85" spans="1:4" ht="17.25" customHeight="1" x14ac:dyDescent="0.25">
      <c r="A85" s="200" t="s">
        <v>101</v>
      </c>
      <c r="B85" s="199">
        <v>0</v>
      </c>
      <c r="C85" s="199">
        <v>0</v>
      </c>
      <c r="D85" s="203"/>
    </row>
    <row r="86" spans="1:4" ht="17.25" customHeight="1" x14ac:dyDescent="0.25">
      <c r="A86" s="200" t="s">
        <v>102</v>
      </c>
      <c r="B86" s="199">
        <v>3</v>
      </c>
      <c r="C86" s="199">
        <v>12</v>
      </c>
      <c r="D86" s="203"/>
    </row>
    <row r="87" spans="1:4" ht="17.25" customHeight="1" x14ac:dyDescent="0.25">
      <c r="A87" s="200" t="s">
        <v>103</v>
      </c>
      <c r="B87" s="199">
        <v>0</v>
      </c>
      <c r="C87" s="199">
        <v>28</v>
      </c>
      <c r="D87" s="203"/>
    </row>
    <row r="88" spans="1:4" ht="17.25" customHeight="1" x14ac:dyDescent="0.25">
      <c r="A88" s="200" t="s">
        <v>104</v>
      </c>
      <c r="B88" s="199">
        <v>12</v>
      </c>
      <c r="C88" s="199">
        <v>0</v>
      </c>
      <c r="D88" s="203"/>
    </row>
    <row r="89" spans="1:4" ht="17.25" customHeight="1" x14ac:dyDescent="0.25">
      <c r="A89" s="200" t="s">
        <v>105</v>
      </c>
      <c r="B89" s="199">
        <v>14</v>
      </c>
      <c r="C89" s="199">
        <v>0</v>
      </c>
      <c r="D89" s="203"/>
    </row>
    <row r="90" spans="1:4" ht="17.25" customHeight="1" x14ac:dyDescent="0.25">
      <c r="A90" s="126" t="s">
        <v>430</v>
      </c>
      <c r="B90" s="127"/>
      <c r="C90" s="127"/>
      <c r="D90" s="203"/>
    </row>
    <row r="91" spans="1:4" x14ac:dyDescent="0.25">
      <c r="A91" s="126" t="s">
        <v>431</v>
      </c>
      <c r="B91" s="201"/>
      <c r="C91" s="201"/>
    </row>
    <row r="92" spans="1:4" x14ac:dyDescent="0.25">
      <c r="A92" s="126" t="s">
        <v>432</v>
      </c>
      <c r="B92" s="201"/>
      <c r="C92" s="201"/>
    </row>
    <row r="93" spans="1:4" x14ac:dyDescent="0.25">
      <c r="A93" s="126" t="s">
        <v>433</v>
      </c>
      <c r="B93" s="201"/>
      <c r="C93" s="201"/>
    </row>
    <row r="94" spans="1:4" x14ac:dyDescent="0.25">
      <c r="A94" s="126" t="s">
        <v>434</v>
      </c>
      <c r="B94" s="201"/>
      <c r="C94" s="201"/>
    </row>
    <row r="95" spans="1:4" x14ac:dyDescent="0.25">
      <c r="A95" s="126" t="s">
        <v>492</v>
      </c>
      <c r="B95" s="201"/>
      <c r="C95" s="201"/>
    </row>
    <row r="96" spans="1:4" x14ac:dyDescent="0.25">
      <c r="A96" s="126" t="s">
        <v>493</v>
      </c>
      <c r="B96" s="201"/>
      <c r="C96" s="201"/>
    </row>
    <row r="97" spans="1:3" x14ac:dyDescent="0.25">
      <c r="A97" s="126" t="s">
        <v>494</v>
      </c>
      <c r="B97" s="201"/>
      <c r="C97" s="201"/>
    </row>
    <row r="98" spans="1:3" x14ac:dyDescent="0.25">
      <c r="A98" s="126" t="s">
        <v>495</v>
      </c>
      <c r="B98" s="201"/>
      <c r="C98" s="201"/>
    </row>
    <row r="99" spans="1:3" x14ac:dyDescent="0.25">
      <c r="A99" s="126" t="s">
        <v>496</v>
      </c>
      <c r="B99" s="201"/>
      <c r="C99" s="201"/>
    </row>
  </sheetData>
  <sheetProtection algorithmName="SHA-512" hashValue="9OdE94CLKu+qZv/gCFV94p3jRlASmzDi7SxC77u8DhWIrtirQXrW35UW6hCcp+cNhOEE1oDZ7LMlr6djY8ubHg==" saltValue="PAdMAUncuiI/5sSwa2/PZg==" spinCount="100000" sheet="1" selectLockedCells="1"/>
  <pageMargins left="0.7" right="0.7" top="0.78740157499999996" bottom="0.78740157499999996"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Tabelle11"/>
  <dimension ref="A1:J54"/>
  <sheetViews>
    <sheetView workbookViewId="0">
      <pane ySplit="4" topLeftCell="A6" activePane="bottomLeft" state="frozen"/>
      <selection pane="bottomLeft" activeCell="F6" sqref="F6"/>
    </sheetView>
  </sheetViews>
  <sheetFormatPr baseColWidth="10" defaultRowHeight="15" x14ac:dyDescent="0.25"/>
  <cols>
    <col min="1" max="1" width="78.7109375" customWidth="1"/>
    <col min="2" max="2" width="7.7109375" customWidth="1"/>
    <col min="3" max="5" width="9.28515625" customWidth="1"/>
    <col min="8" max="8" width="21.42578125" customWidth="1"/>
  </cols>
  <sheetData>
    <row r="1" spans="1:10" ht="23.25" x14ac:dyDescent="0.35">
      <c r="A1" s="237" t="s">
        <v>727</v>
      </c>
      <c r="B1" s="238"/>
      <c r="C1" s="238"/>
      <c r="D1" s="238"/>
      <c r="E1" s="238"/>
      <c r="F1" s="65"/>
      <c r="G1" s="65"/>
      <c r="I1" s="1"/>
      <c r="J1" s="1"/>
    </row>
    <row r="2" spans="1:10" ht="15" customHeight="1" x14ac:dyDescent="0.35">
      <c r="A2" s="240"/>
      <c r="B2" s="238"/>
      <c r="C2" s="238"/>
      <c r="D2" s="238"/>
      <c r="E2" s="675" t="s">
        <v>719</v>
      </c>
      <c r="F2" s="676"/>
      <c r="G2" s="676"/>
      <c r="H2" s="243" t="s">
        <v>720</v>
      </c>
      <c r="I2" s="244"/>
      <c r="J2" s="244"/>
    </row>
    <row r="3" spans="1:10" x14ac:dyDescent="0.25">
      <c r="A3" s="81" t="s">
        <v>21</v>
      </c>
      <c r="B3" s="239" t="s">
        <v>690</v>
      </c>
      <c r="C3" s="239" t="s">
        <v>691</v>
      </c>
      <c r="D3" s="239" t="s">
        <v>852</v>
      </c>
      <c r="E3" s="239" t="s">
        <v>690</v>
      </c>
      <c r="F3" s="239" t="s">
        <v>691</v>
      </c>
      <c r="G3" s="239" t="s">
        <v>852</v>
      </c>
      <c r="H3" s="5"/>
      <c r="I3" s="1"/>
      <c r="J3" s="1"/>
    </row>
    <row r="4" spans="1:10" ht="38.25" customHeight="1" x14ac:dyDescent="0.25">
      <c r="A4" s="81"/>
      <c r="B4" s="369" t="s">
        <v>692</v>
      </c>
      <c r="C4" s="370" t="s">
        <v>849</v>
      </c>
      <c r="D4" s="370" t="s">
        <v>850</v>
      </c>
      <c r="E4" s="370" t="s">
        <v>692</v>
      </c>
      <c r="F4" s="370" t="s">
        <v>851</v>
      </c>
      <c r="G4" s="370" t="s">
        <v>849</v>
      </c>
      <c r="H4" s="5"/>
    </row>
    <row r="5" spans="1:10" x14ac:dyDescent="0.25">
      <c r="A5" s="81"/>
      <c r="B5" s="234"/>
      <c r="C5" s="234"/>
      <c r="D5" s="234"/>
      <c r="E5" s="234"/>
      <c r="F5" s="234"/>
      <c r="G5" s="234"/>
      <c r="H5" s="5"/>
    </row>
    <row r="6" spans="1:10" ht="15" customHeight="1" x14ac:dyDescent="0.25">
      <c r="A6" s="236" t="s">
        <v>693</v>
      </c>
      <c r="B6" s="235">
        <v>8.2899999999999991</v>
      </c>
      <c r="C6" s="235">
        <v>3.7</v>
      </c>
      <c r="D6" s="235">
        <v>1.6</v>
      </c>
      <c r="E6" s="242">
        <v>8.2899999999999991</v>
      </c>
      <c r="F6" s="242">
        <v>3.7</v>
      </c>
      <c r="G6" s="242">
        <v>1.6</v>
      </c>
      <c r="H6" s="275" t="s">
        <v>310</v>
      </c>
    </row>
    <row r="7" spans="1:10" ht="15" customHeight="1" x14ac:dyDescent="0.25">
      <c r="A7" s="236" t="s">
        <v>694</v>
      </c>
      <c r="B7" s="235">
        <v>8.93</v>
      </c>
      <c r="C7" s="235">
        <v>3.6</v>
      </c>
      <c r="D7" s="235">
        <v>1.8</v>
      </c>
      <c r="E7" s="242">
        <v>8.93</v>
      </c>
      <c r="F7" s="242">
        <v>3.6</v>
      </c>
      <c r="G7" s="242">
        <v>1.8</v>
      </c>
      <c r="H7" s="275" t="s">
        <v>310</v>
      </c>
    </row>
    <row r="8" spans="1:10" ht="15" customHeight="1" x14ac:dyDescent="0.25">
      <c r="A8" s="236" t="s">
        <v>695</v>
      </c>
      <c r="B8" s="235">
        <v>7.23</v>
      </c>
      <c r="C8" s="235">
        <v>3.4</v>
      </c>
      <c r="D8" s="235">
        <v>1.4</v>
      </c>
      <c r="E8" s="242">
        <v>7.23</v>
      </c>
      <c r="F8" s="242">
        <v>3.4</v>
      </c>
      <c r="G8" s="242">
        <v>1.4</v>
      </c>
      <c r="H8" s="275" t="s">
        <v>310</v>
      </c>
    </row>
    <row r="9" spans="1:10" ht="15" customHeight="1" x14ac:dyDescent="0.25">
      <c r="A9" s="236" t="s">
        <v>696</v>
      </c>
      <c r="B9" s="235">
        <v>4.1399999999999997</v>
      </c>
      <c r="C9" s="235">
        <v>4.4000000000000004</v>
      </c>
      <c r="D9" s="235">
        <v>2.2000000000000002</v>
      </c>
      <c r="E9" s="242">
        <v>4.1399999999999997</v>
      </c>
      <c r="F9" s="242">
        <v>4.4000000000000004</v>
      </c>
      <c r="G9" s="242">
        <v>2.2000000000000002</v>
      </c>
      <c r="H9" s="275" t="s">
        <v>311</v>
      </c>
    </row>
    <row r="10" spans="1:10" ht="15" customHeight="1" x14ac:dyDescent="0.25">
      <c r="A10" s="236" t="s">
        <v>697</v>
      </c>
      <c r="B10" s="235">
        <v>2.88</v>
      </c>
      <c r="C10" s="235">
        <v>2.9</v>
      </c>
      <c r="D10" s="235">
        <v>1.6</v>
      </c>
      <c r="E10" s="242">
        <v>2.88</v>
      </c>
      <c r="F10" s="242">
        <v>2.9</v>
      </c>
      <c r="G10" s="242">
        <v>1.6</v>
      </c>
      <c r="H10" s="275" t="s">
        <v>311</v>
      </c>
    </row>
    <row r="11" spans="1:10" ht="15" customHeight="1" x14ac:dyDescent="0.25">
      <c r="A11" s="236" t="s">
        <v>698</v>
      </c>
      <c r="B11" s="235">
        <v>6.8114999999999997</v>
      </c>
      <c r="C11" s="235">
        <v>3.9</v>
      </c>
      <c r="D11" s="235">
        <v>1.9</v>
      </c>
      <c r="E11" s="242">
        <v>6.8114999999999997</v>
      </c>
      <c r="F11" s="242">
        <v>3.9</v>
      </c>
      <c r="G11" s="242">
        <v>1.9</v>
      </c>
      <c r="H11" s="275" t="s">
        <v>311</v>
      </c>
    </row>
    <row r="12" spans="1:10" ht="15" customHeight="1" x14ac:dyDescent="0.25">
      <c r="A12" s="236" t="s">
        <v>699</v>
      </c>
      <c r="B12" s="235">
        <v>1.18</v>
      </c>
      <c r="C12" s="235">
        <v>1.3</v>
      </c>
      <c r="D12" s="235">
        <v>0.1</v>
      </c>
      <c r="E12" s="242">
        <v>1.18</v>
      </c>
      <c r="F12" s="242">
        <v>1.3</v>
      </c>
      <c r="G12" s="242">
        <v>0.1</v>
      </c>
      <c r="H12" s="275" t="s">
        <v>685</v>
      </c>
    </row>
    <row r="13" spans="1:10" ht="15" customHeight="1" x14ac:dyDescent="0.25">
      <c r="A13" s="236" t="s">
        <v>700</v>
      </c>
      <c r="B13" s="235">
        <v>21.8</v>
      </c>
      <c r="C13" s="235">
        <v>5</v>
      </c>
      <c r="D13" s="235">
        <v>3</v>
      </c>
      <c r="E13" s="242">
        <v>21.8</v>
      </c>
      <c r="F13" s="242">
        <v>5</v>
      </c>
      <c r="G13" s="242">
        <v>3</v>
      </c>
      <c r="H13" s="275" t="s">
        <v>310</v>
      </c>
    </row>
    <row r="14" spans="1:10" ht="15" customHeight="1" x14ac:dyDescent="0.25">
      <c r="A14" s="236" t="s">
        <v>701</v>
      </c>
      <c r="B14" s="235">
        <v>22.4</v>
      </c>
      <c r="C14" s="235">
        <v>8</v>
      </c>
      <c r="D14" s="235">
        <v>7</v>
      </c>
      <c r="E14" s="242">
        <v>22.4</v>
      </c>
      <c r="F14" s="242">
        <v>8</v>
      </c>
      <c r="G14" s="242">
        <v>7</v>
      </c>
      <c r="H14" s="275" t="s">
        <v>311</v>
      </c>
    </row>
    <row r="15" spans="1:10" ht="15" customHeight="1" x14ac:dyDescent="0.25">
      <c r="A15" s="236" t="s">
        <v>702</v>
      </c>
      <c r="B15" s="235">
        <v>23.15</v>
      </c>
      <c r="C15" s="235">
        <v>6</v>
      </c>
      <c r="D15" s="235">
        <v>3</v>
      </c>
      <c r="E15" s="242">
        <v>23.15</v>
      </c>
      <c r="F15" s="242">
        <v>6</v>
      </c>
      <c r="G15" s="242">
        <v>3</v>
      </c>
      <c r="H15" s="275" t="s">
        <v>311</v>
      </c>
    </row>
    <row r="16" spans="1:10" ht="15" customHeight="1" x14ac:dyDescent="0.25">
      <c r="A16" s="236" t="s">
        <v>703</v>
      </c>
      <c r="B16" s="235">
        <v>32.1</v>
      </c>
      <c r="C16" s="235">
        <v>8</v>
      </c>
      <c r="D16" s="235">
        <v>5</v>
      </c>
      <c r="E16" s="242">
        <v>32.1</v>
      </c>
      <c r="F16" s="242">
        <v>8</v>
      </c>
      <c r="G16" s="242">
        <v>5</v>
      </c>
      <c r="H16" s="275" t="s">
        <v>686</v>
      </c>
    </row>
    <row r="17" spans="1:8" ht="15" customHeight="1" x14ac:dyDescent="0.25">
      <c r="A17" s="236" t="s">
        <v>704</v>
      </c>
      <c r="B17" s="235">
        <v>31.4</v>
      </c>
      <c r="C17" s="235">
        <v>4</v>
      </c>
      <c r="D17" s="235">
        <v>2</v>
      </c>
      <c r="E17" s="242">
        <v>31.4</v>
      </c>
      <c r="F17" s="242">
        <v>4</v>
      </c>
      <c r="G17" s="242">
        <v>2</v>
      </c>
      <c r="H17" s="275" t="s">
        <v>686</v>
      </c>
    </row>
    <row r="18" spans="1:8" ht="15" customHeight="1" x14ac:dyDescent="0.25">
      <c r="A18" s="236" t="s">
        <v>705</v>
      </c>
      <c r="B18" s="235">
        <v>27.3</v>
      </c>
      <c r="C18" s="235">
        <v>16</v>
      </c>
      <c r="D18" s="235">
        <v>11</v>
      </c>
      <c r="E18" s="242">
        <v>27.3</v>
      </c>
      <c r="F18" s="242">
        <v>16</v>
      </c>
      <c r="G18" s="242">
        <v>11</v>
      </c>
      <c r="H18" s="275" t="s">
        <v>312</v>
      </c>
    </row>
    <row r="19" spans="1:8" ht="15" customHeight="1" x14ac:dyDescent="0.25">
      <c r="A19" s="236" t="s">
        <v>706</v>
      </c>
      <c r="B19" s="235">
        <v>55.3</v>
      </c>
      <c r="C19" s="235">
        <v>27</v>
      </c>
      <c r="D19" s="235">
        <v>18</v>
      </c>
      <c r="E19" s="242">
        <v>55.3</v>
      </c>
      <c r="F19" s="242">
        <v>27</v>
      </c>
      <c r="G19" s="242">
        <v>18</v>
      </c>
      <c r="H19" s="275" t="s">
        <v>312</v>
      </c>
    </row>
    <row r="20" spans="1:8" ht="15" customHeight="1" x14ac:dyDescent="0.25">
      <c r="A20" s="241" t="s">
        <v>497</v>
      </c>
      <c r="B20" s="235"/>
      <c r="C20" s="235"/>
      <c r="D20" s="235"/>
      <c r="E20" s="242"/>
      <c r="F20" s="242"/>
      <c r="G20" s="242"/>
      <c r="H20" s="246"/>
    </row>
    <row r="21" spans="1:8" ht="15" customHeight="1" x14ac:dyDescent="0.25">
      <c r="A21" s="241" t="s">
        <v>498</v>
      </c>
      <c r="B21" s="235"/>
      <c r="C21" s="235"/>
      <c r="D21" s="235"/>
      <c r="E21" s="242"/>
      <c r="F21" s="242"/>
      <c r="G21" s="242"/>
      <c r="H21" s="246"/>
    </row>
    <row r="22" spans="1:8" ht="15" customHeight="1" x14ac:dyDescent="0.25">
      <c r="A22" s="241" t="s">
        <v>499</v>
      </c>
      <c r="B22" s="235"/>
      <c r="C22" s="235"/>
      <c r="D22" s="235"/>
      <c r="E22" s="242"/>
      <c r="F22" s="242"/>
      <c r="G22" s="242"/>
      <c r="H22" s="246"/>
    </row>
    <row r="23" spans="1:8" ht="15" customHeight="1" x14ac:dyDescent="0.25">
      <c r="A23" s="241" t="s">
        <v>500</v>
      </c>
      <c r="B23" s="235"/>
      <c r="C23" s="235"/>
      <c r="D23" s="235"/>
      <c r="E23" s="242"/>
      <c r="F23" s="242"/>
      <c r="G23" s="242"/>
      <c r="H23" s="246"/>
    </row>
    <row r="24" spans="1:8" ht="15" customHeight="1" x14ac:dyDescent="0.25">
      <c r="A24" s="241" t="s">
        <v>501</v>
      </c>
      <c r="B24" s="235"/>
      <c r="C24" s="235"/>
      <c r="D24" s="235"/>
      <c r="E24" s="242"/>
      <c r="F24" s="242"/>
      <c r="G24" s="242"/>
      <c r="H24" s="246"/>
    </row>
    <row r="25" spans="1:8" ht="15" customHeight="1" x14ac:dyDescent="0.25">
      <c r="A25" s="241" t="s">
        <v>502</v>
      </c>
      <c r="B25" s="235"/>
      <c r="C25" s="235"/>
      <c r="D25" s="235"/>
      <c r="E25" s="242"/>
      <c r="F25" s="242"/>
      <c r="G25" s="242"/>
      <c r="H25" s="246"/>
    </row>
    <row r="26" spans="1:8" ht="15" customHeight="1" x14ac:dyDescent="0.25">
      <c r="A26" s="241" t="s">
        <v>503</v>
      </c>
      <c r="B26" s="235"/>
      <c r="C26" s="235"/>
      <c r="D26" s="235"/>
      <c r="E26" s="242"/>
      <c r="F26" s="242"/>
      <c r="G26" s="242"/>
      <c r="H26" s="246"/>
    </row>
    <row r="27" spans="1:8" ht="15" customHeight="1" x14ac:dyDescent="0.25">
      <c r="A27" s="241" t="s">
        <v>504</v>
      </c>
      <c r="B27" s="235"/>
      <c r="C27" s="235"/>
      <c r="D27" s="235"/>
      <c r="E27" s="242"/>
      <c r="F27" s="242"/>
      <c r="G27" s="242"/>
      <c r="H27" s="246"/>
    </row>
    <row r="28" spans="1:8" ht="15" customHeight="1" x14ac:dyDescent="0.25">
      <c r="A28" s="241" t="s">
        <v>505</v>
      </c>
      <c r="B28" s="235"/>
      <c r="C28" s="235"/>
      <c r="D28" s="235"/>
      <c r="E28" s="242"/>
      <c r="F28" s="242"/>
      <c r="G28" s="242"/>
      <c r="H28" s="246"/>
    </row>
    <row r="29" spans="1:8" ht="15" customHeight="1" x14ac:dyDescent="0.25">
      <c r="A29" s="241" t="s">
        <v>506</v>
      </c>
      <c r="B29" s="235"/>
      <c r="C29" s="235"/>
      <c r="D29" s="235"/>
      <c r="E29" s="242"/>
      <c r="F29" s="242"/>
      <c r="G29" s="242"/>
      <c r="H29" s="246"/>
    </row>
    <row r="30" spans="1:8" ht="15" customHeight="1" x14ac:dyDescent="0.25">
      <c r="A30" s="272"/>
      <c r="B30" s="235"/>
      <c r="C30" s="235"/>
      <c r="D30" s="235"/>
      <c r="E30" s="242"/>
      <c r="F30" s="242"/>
      <c r="G30" s="242"/>
      <c r="H30" s="246"/>
    </row>
    <row r="31" spans="1:8" ht="15" customHeight="1" x14ac:dyDescent="0.25">
      <c r="A31" s="236" t="s">
        <v>707</v>
      </c>
      <c r="B31" s="235">
        <v>63.9</v>
      </c>
      <c r="C31" s="235">
        <v>12</v>
      </c>
      <c r="D31" s="235">
        <v>5</v>
      </c>
      <c r="E31" s="242">
        <v>63.9</v>
      </c>
      <c r="F31" s="242">
        <v>12</v>
      </c>
      <c r="G31" s="242">
        <v>5</v>
      </c>
      <c r="H31" s="275" t="s">
        <v>685</v>
      </c>
    </row>
    <row r="32" spans="1:8" ht="15" customHeight="1" x14ac:dyDescent="0.25">
      <c r="A32" s="236" t="s">
        <v>244</v>
      </c>
      <c r="B32" s="235"/>
      <c r="C32" s="235">
        <v>16</v>
      </c>
      <c r="D32" s="235">
        <v>5</v>
      </c>
      <c r="E32" s="242"/>
      <c r="F32" s="242">
        <v>16</v>
      </c>
      <c r="G32" s="242">
        <v>5</v>
      </c>
      <c r="H32" s="275" t="s">
        <v>685</v>
      </c>
    </row>
    <row r="33" spans="1:8" ht="15" customHeight="1" x14ac:dyDescent="0.25">
      <c r="A33" s="236" t="s">
        <v>243</v>
      </c>
      <c r="B33" s="235"/>
      <c r="C33" s="235">
        <v>12</v>
      </c>
      <c r="D33" s="235"/>
      <c r="E33" s="242"/>
      <c r="F33" s="242">
        <v>12</v>
      </c>
      <c r="G33" s="242"/>
      <c r="H33" s="275" t="s">
        <v>685</v>
      </c>
    </row>
    <row r="34" spans="1:8" ht="15" customHeight="1" x14ac:dyDescent="0.25">
      <c r="A34" s="236" t="s">
        <v>708</v>
      </c>
      <c r="B34" s="235">
        <v>30.29</v>
      </c>
      <c r="C34" s="235">
        <v>10</v>
      </c>
      <c r="D34" s="235">
        <v>13</v>
      </c>
      <c r="E34" s="242">
        <v>30.29</v>
      </c>
      <c r="F34" s="242">
        <v>10</v>
      </c>
      <c r="G34" s="242">
        <v>13</v>
      </c>
      <c r="H34" s="275" t="s">
        <v>685</v>
      </c>
    </row>
    <row r="35" spans="1:8" ht="15" customHeight="1" x14ac:dyDescent="0.25">
      <c r="A35" s="236" t="s">
        <v>709</v>
      </c>
      <c r="B35" s="235">
        <v>2.76</v>
      </c>
      <c r="C35" s="235">
        <v>1.3</v>
      </c>
      <c r="D35" s="235">
        <v>1.3</v>
      </c>
      <c r="E35" s="242">
        <v>2.76</v>
      </c>
      <c r="F35" s="242">
        <v>1.3</v>
      </c>
      <c r="G35" s="242">
        <v>1.3</v>
      </c>
      <c r="H35" s="275" t="s">
        <v>685</v>
      </c>
    </row>
    <row r="36" spans="1:8" ht="15" customHeight="1" x14ac:dyDescent="0.25">
      <c r="A36" s="236" t="s">
        <v>710</v>
      </c>
      <c r="B36" s="235">
        <v>6.5586500000000001</v>
      </c>
      <c r="C36" s="235">
        <v>1.8</v>
      </c>
      <c r="D36" s="235">
        <v>1.9</v>
      </c>
      <c r="E36" s="242">
        <v>6.5586500000000001</v>
      </c>
      <c r="F36" s="242">
        <v>1.8</v>
      </c>
      <c r="G36" s="242">
        <v>1.9</v>
      </c>
      <c r="H36" s="275" t="s">
        <v>685</v>
      </c>
    </row>
    <row r="37" spans="1:8" ht="15" customHeight="1" x14ac:dyDescent="0.25">
      <c r="A37" s="236" t="s">
        <v>711</v>
      </c>
      <c r="B37" s="235">
        <v>15.9</v>
      </c>
      <c r="C37" s="235">
        <v>7.5</v>
      </c>
      <c r="D37" s="235">
        <v>5.2</v>
      </c>
      <c r="E37" s="242">
        <v>15.9</v>
      </c>
      <c r="F37" s="242">
        <v>7.5</v>
      </c>
      <c r="G37" s="242">
        <v>5.2</v>
      </c>
      <c r="H37" s="275" t="s">
        <v>685</v>
      </c>
    </row>
    <row r="38" spans="1:8" ht="15" customHeight="1" x14ac:dyDescent="0.25">
      <c r="A38" s="236" t="s">
        <v>712</v>
      </c>
      <c r="B38" s="235">
        <v>24.5</v>
      </c>
      <c r="C38" s="235">
        <v>10</v>
      </c>
      <c r="D38" s="235">
        <v>16</v>
      </c>
      <c r="E38" s="242">
        <v>24.5</v>
      </c>
      <c r="F38" s="242">
        <v>10</v>
      </c>
      <c r="G38" s="242">
        <v>16</v>
      </c>
      <c r="H38" s="275" t="s">
        <v>685</v>
      </c>
    </row>
    <row r="39" spans="1:8" ht="15" customHeight="1" x14ac:dyDescent="0.25">
      <c r="A39" s="236" t="s">
        <v>713</v>
      </c>
      <c r="B39" s="235">
        <v>33.85</v>
      </c>
      <c r="C39" s="235">
        <v>8</v>
      </c>
      <c r="D39" s="235">
        <v>15</v>
      </c>
      <c r="E39" s="242">
        <v>33.85</v>
      </c>
      <c r="F39" s="242">
        <v>8</v>
      </c>
      <c r="G39" s="242">
        <v>15</v>
      </c>
      <c r="H39" s="275" t="s">
        <v>685</v>
      </c>
    </row>
    <row r="40" spans="1:8" ht="15" customHeight="1" x14ac:dyDescent="0.25">
      <c r="A40" s="236" t="s">
        <v>714</v>
      </c>
      <c r="B40" s="235">
        <v>42.4</v>
      </c>
      <c r="C40" s="235">
        <v>8</v>
      </c>
      <c r="D40" s="235">
        <v>10</v>
      </c>
      <c r="E40" s="242">
        <v>42.4</v>
      </c>
      <c r="F40" s="242">
        <v>8</v>
      </c>
      <c r="G40" s="242">
        <v>10</v>
      </c>
      <c r="H40" s="275" t="s">
        <v>685</v>
      </c>
    </row>
    <row r="41" spans="1:8" ht="15" customHeight="1" x14ac:dyDescent="0.25">
      <c r="A41" s="236" t="s">
        <v>715</v>
      </c>
      <c r="B41" s="235">
        <v>95.88</v>
      </c>
      <c r="C41" s="235">
        <v>36</v>
      </c>
      <c r="D41" s="235">
        <v>78</v>
      </c>
      <c r="E41" s="242">
        <v>95.88</v>
      </c>
      <c r="F41" s="242">
        <v>36</v>
      </c>
      <c r="G41" s="242">
        <v>78</v>
      </c>
      <c r="H41" s="275" t="s">
        <v>685</v>
      </c>
    </row>
    <row r="42" spans="1:8" ht="15" customHeight="1" x14ac:dyDescent="0.25">
      <c r="A42" s="236" t="s">
        <v>716</v>
      </c>
      <c r="B42" s="235">
        <v>6.92</v>
      </c>
      <c r="C42" s="235">
        <v>4.7</v>
      </c>
      <c r="D42" s="235">
        <v>1.9</v>
      </c>
      <c r="E42" s="242">
        <v>6.92</v>
      </c>
      <c r="F42" s="242">
        <v>4.7</v>
      </c>
      <c r="G42" s="242">
        <v>1.9</v>
      </c>
      <c r="H42" s="275" t="s">
        <v>684</v>
      </c>
    </row>
    <row r="43" spans="1:8" ht="15" customHeight="1" x14ac:dyDescent="0.25">
      <c r="A43" s="236" t="s">
        <v>717</v>
      </c>
      <c r="B43" s="235">
        <v>4.8499999999999996</v>
      </c>
      <c r="C43" s="235">
        <v>6.7</v>
      </c>
      <c r="D43" s="235">
        <v>0.9</v>
      </c>
      <c r="E43" s="242">
        <v>4.8499999999999996</v>
      </c>
      <c r="F43" s="242">
        <v>6.7</v>
      </c>
      <c r="G43" s="242">
        <v>0.9</v>
      </c>
      <c r="H43" s="275" t="s">
        <v>684</v>
      </c>
    </row>
    <row r="44" spans="1:8" ht="15" customHeight="1" x14ac:dyDescent="0.25">
      <c r="A44" s="236" t="s">
        <v>718</v>
      </c>
      <c r="B44" s="235">
        <v>22.9</v>
      </c>
      <c r="C44" s="235">
        <v>8</v>
      </c>
      <c r="D44" s="235">
        <v>7</v>
      </c>
      <c r="E44" s="242">
        <v>22.9</v>
      </c>
      <c r="F44" s="242">
        <v>8</v>
      </c>
      <c r="G44" s="242">
        <v>7</v>
      </c>
      <c r="H44" s="275" t="s">
        <v>684</v>
      </c>
    </row>
    <row r="45" spans="1:8" ht="15" customHeight="1" x14ac:dyDescent="0.25">
      <c r="A45" s="241" t="s">
        <v>497</v>
      </c>
      <c r="B45" s="5"/>
      <c r="C45" s="5"/>
      <c r="D45" s="5"/>
      <c r="E45" s="201"/>
      <c r="F45" s="201"/>
      <c r="G45" s="201"/>
      <c r="H45" s="246"/>
    </row>
    <row r="46" spans="1:8" ht="15" customHeight="1" x14ac:dyDescent="0.25">
      <c r="A46" s="241" t="s">
        <v>498</v>
      </c>
      <c r="B46" s="5"/>
      <c r="C46" s="5"/>
      <c r="D46" s="5"/>
      <c r="E46" s="201"/>
      <c r="F46" s="201"/>
      <c r="G46" s="201"/>
      <c r="H46" s="246"/>
    </row>
    <row r="47" spans="1:8" ht="15" customHeight="1" x14ac:dyDescent="0.25">
      <c r="A47" s="241" t="s">
        <v>499</v>
      </c>
      <c r="B47" s="5"/>
      <c r="C47" s="5"/>
      <c r="D47" s="5"/>
      <c r="E47" s="201"/>
      <c r="F47" s="201"/>
      <c r="G47" s="201"/>
      <c r="H47" s="246"/>
    </row>
    <row r="48" spans="1:8" ht="15" customHeight="1" x14ac:dyDescent="0.25">
      <c r="A48" s="241" t="s">
        <v>500</v>
      </c>
      <c r="B48" s="5"/>
      <c r="C48" s="5"/>
      <c r="D48" s="5"/>
      <c r="E48" s="201"/>
      <c r="F48" s="201"/>
      <c r="G48" s="201"/>
      <c r="H48" s="246"/>
    </row>
    <row r="49" spans="1:8" ht="15" customHeight="1" x14ac:dyDescent="0.25">
      <c r="A49" s="241" t="s">
        <v>501</v>
      </c>
      <c r="B49" s="5"/>
      <c r="C49" s="5"/>
      <c r="D49" s="5"/>
      <c r="E49" s="201"/>
      <c r="F49" s="201"/>
      <c r="G49" s="201"/>
      <c r="H49" s="246"/>
    </row>
    <row r="50" spans="1:8" ht="15" customHeight="1" x14ac:dyDescent="0.25">
      <c r="A50" s="241" t="s">
        <v>502</v>
      </c>
      <c r="B50" s="5"/>
      <c r="C50" s="5"/>
      <c r="D50" s="5"/>
      <c r="E50" s="201"/>
      <c r="F50" s="201"/>
      <c r="G50" s="201"/>
      <c r="H50" s="246"/>
    </row>
    <row r="51" spans="1:8" ht="15" customHeight="1" x14ac:dyDescent="0.25">
      <c r="A51" s="241" t="s">
        <v>503</v>
      </c>
      <c r="B51" s="5"/>
      <c r="C51" s="5"/>
      <c r="D51" s="5"/>
      <c r="E51" s="201"/>
      <c r="F51" s="201"/>
      <c r="G51" s="201"/>
      <c r="H51" s="246"/>
    </row>
    <row r="52" spans="1:8" ht="15" customHeight="1" x14ac:dyDescent="0.25">
      <c r="A52" s="241" t="s">
        <v>504</v>
      </c>
      <c r="B52" s="5"/>
      <c r="C52" s="5"/>
      <c r="D52" s="5"/>
      <c r="E52" s="201"/>
      <c r="F52" s="201"/>
      <c r="G52" s="201"/>
      <c r="H52" s="246"/>
    </row>
    <row r="53" spans="1:8" ht="15" customHeight="1" x14ac:dyDescent="0.25">
      <c r="A53" s="241" t="s">
        <v>505</v>
      </c>
      <c r="B53" s="5"/>
      <c r="C53" s="5"/>
      <c r="D53" s="5"/>
      <c r="E53" s="201"/>
      <c r="F53" s="201"/>
      <c r="G53" s="201"/>
      <c r="H53" s="246"/>
    </row>
    <row r="54" spans="1:8" ht="15" customHeight="1" x14ac:dyDescent="0.25">
      <c r="A54" s="241" t="s">
        <v>506</v>
      </c>
      <c r="B54" s="5"/>
      <c r="C54" s="5"/>
      <c r="D54" s="5"/>
      <c r="E54" s="201"/>
      <c r="F54" s="201"/>
      <c r="G54" s="201"/>
      <c r="H54" s="246"/>
    </row>
  </sheetData>
  <sheetProtection algorithmName="SHA-512" hashValue="vuEi9lKQI3D6Kg3KAq02lzFwSQG3JEDL1cT2ftQqn+eEGnojaBj6SpH5JSeQmIAeyD4C3l+UXBl8yU4WDHuFNA==" saltValue="CNCAeLj9hqCwiK69GePJTQ==" spinCount="100000" sheet="1" objects="1" scenarios="1" selectLockedCells="1"/>
  <mergeCells count="1">
    <mergeCell ref="E2:G2"/>
  </mergeCells>
  <dataValidations count="1">
    <dataValidation type="list" allowBlank="1" showInputMessage="1" showErrorMessage="1" sqref="H5:H54" xr:uid="{00000000-0002-0000-0800-000000000000}">
      <formula1>UnvermeidbareVerlusteName</formula1>
    </dataValidation>
  </dataValidations>
  <pageMargins left="0.7" right="0.7" top="0.78740157499999996" bottom="0.78740157499999996"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Tabelle12"/>
  <dimension ref="A1:G213"/>
  <sheetViews>
    <sheetView workbookViewId="0">
      <pane ySplit="3" topLeftCell="A187" activePane="bottomLeft" state="frozen"/>
      <selection pane="bottomLeft" activeCell="E204" sqref="E204"/>
    </sheetView>
  </sheetViews>
  <sheetFormatPr baseColWidth="10" defaultRowHeight="15" x14ac:dyDescent="0.25"/>
  <cols>
    <col min="1" max="3" width="32" customWidth="1"/>
    <col min="4" max="4" width="34.5703125" customWidth="1"/>
    <col min="5" max="5" width="27.7109375" style="284" customWidth="1"/>
    <col min="6" max="6" width="26.85546875" style="284" customWidth="1"/>
  </cols>
  <sheetData>
    <row r="1" spans="1:7" ht="26.25" customHeight="1" x14ac:dyDescent="0.4">
      <c r="A1" s="248" t="s">
        <v>726</v>
      </c>
      <c r="B1" s="4"/>
      <c r="C1" s="4"/>
      <c r="D1" s="245"/>
      <c r="E1" s="276"/>
      <c r="F1" s="276"/>
      <c r="G1" s="4"/>
    </row>
    <row r="2" spans="1:7" ht="18.75" x14ac:dyDescent="0.35">
      <c r="A2" s="4"/>
      <c r="B2" s="218" t="s">
        <v>20</v>
      </c>
      <c r="C2" s="219" t="s">
        <v>106</v>
      </c>
      <c r="D2" s="218"/>
      <c r="E2" s="277" t="s">
        <v>20</v>
      </c>
      <c r="F2" s="278" t="s">
        <v>106</v>
      </c>
      <c r="G2" s="4"/>
    </row>
    <row r="3" spans="1:7" ht="15.75" x14ac:dyDescent="0.25">
      <c r="A3" s="219" t="s">
        <v>507</v>
      </c>
      <c r="B3" s="218" t="s">
        <v>108</v>
      </c>
      <c r="C3" s="218" t="s">
        <v>108</v>
      </c>
      <c r="D3" s="219" t="s">
        <v>107</v>
      </c>
      <c r="E3" s="277" t="s">
        <v>108</v>
      </c>
      <c r="F3" s="277" t="s">
        <v>108</v>
      </c>
      <c r="G3" s="4"/>
    </row>
    <row r="4" spans="1:7" ht="15" customHeight="1" x14ac:dyDescent="0.25">
      <c r="A4" s="5"/>
      <c r="B4" s="5"/>
      <c r="C4" s="5"/>
      <c r="D4" s="37"/>
      <c r="E4" s="279"/>
      <c r="F4" s="279"/>
    </row>
    <row r="5" spans="1:7" x14ac:dyDescent="0.25">
      <c r="A5" s="140" t="s">
        <v>109</v>
      </c>
      <c r="B5" s="141">
        <v>1.81</v>
      </c>
      <c r="C5" s="141">
        <v>0.8</v>
      </c>
      <c r="D5" s="140" t="s">
        <v>109</v>
      </c>
      <c r="E5" s="280">
        <v>1.81</v>
      </c>
      <c r="F5" s="280">
        <v>0.8</v>
      </c>
    </row>
    <row r="6" spans="1:7" x14ac:dyDescent="0.25">
      <c r="A6" s="140" t="s">
        <v>112</v>
      </c>
      <c r="B6" s="141">
        <v>2.11</v>
      </c>
      <c r="C6" s="141">
        <v>0.8</v>
      </c>
      <c r="D6" s="140" t="s">
        <v>110</v>
      </c>
      <c r="E6" s="280">
        <v>2.21</v>
      </c>
      <c r="F6" s="280">
        <v>1.04</v>
      </c>
    </row>
    <row r="7" spans="1:7" x14ac:dyDescent="0.25">
      <c r="A7" s="140" t="s">
        <v>115</v>
      </c>
      <c r="B7" s="141">
        <v>2.41</v>
      </c>
      <c r="C7" s="141">
        <v>0.8</v>
      </c>
      <c r="D7" s="140" t="s">
        <v>111</v>
      </c>
      <c r="E7" s="280">
        <v>0.5</v>
      </c>
      <c r="F7" s="280">
        <v>0.3</v>
      </c>
    </row>
    <row r="8" spans="1:7" x14ac:dyDescent="0.25">
      <c r="A8" s="140" t="s">
        <v>117</v>
      </c>
      <c r="B8" s="141">
        <v>2.2599999999999998</v>
      </c>
      <c r="C8" s="141">
        <v>0.8</v>
      </c>
      <c r="D8" s="140" t="s">
        <v>112</v>
      </c>
      <c r="E8" s="280">
        <v>2.11</v>
      </c>
      <c r="F8" s="280">
        <v>0.8</v>
      </c>
    </row>
    <row r="9" spans="1:7" x14ac:dyDescent="0.25">
      <c r="A9" s="140" t="s">
        <v>119</v>
      </c>
      <c r="B9" s="141">
        <v>1.51</v>
      </c>
      <c r="C9" s="141">
        <v>0.8</v>
      </c>
      <c r="D9" s="140" t="s">
        <v>113</v>
      </c>
      <c r="E9" s="280">
        <v>2.5099999999999998</v>
      </c>
      <c r="F9" s="280">
        <v>1.04</v>
      </c>
    </row>
    <row r="10" spans="1:7" x14ac:dyDescent="0.25">
      <c r="A10" s="140" t="s">
        <v>122</v>
      </c>
      <c r="B10" s="141">
        <v>1.65</v>
      </c>
      <c r="C10" s="141">
        <v>0.8</v>
      </c>
      <c r="D10" s="140" t="s">
        <v>114</v>
      </c>
      <c r="E10" s="280">
        <v>0.5</v>
      </c>
      <c r="F10" s="280">
        <v>0.3</v>
      </c>
    </row>
    <row r="11" spans="1:7" x14ac:dyDescent="0.25">
      <c r="A11" s="140" t="s">
        <v>125</v>
      </c>
      <c r="B11" s="141">
        <v>1.65</v>
      </c>
      <c r="C11" s="141">
        <v>0.8</v>
      </c>
      <c r="D11" s="140" t="s">
        <v>115</v>
      </c>
      <c r="E11" s="280">
        <v>2.41</v>
      </c>
      <c r="F11" s="280">
        <v>0.8</v>
      </c>
    </row>
    <row r="12" spans="1:7" x14ac:dyDescent="0.25">
      <c r="A12" s="140" t="s">
        <v>128</v>
      </c>
      <c r="B12" s="141">
        <v>1.79</v>
      </c>
      <c r="C12" s="141">
        <v>0.8</v>
      </c>
      <c r="D12" s="140" t="s">
        <v>508</v>
      </c>
      <c r="E12" s="280">
        <v>0.5</v>
      </c>
      <c r="F12" s="280">
        <v>0.3</v>
      </c>
    </row>
    <row r="13" spans="1:7" x14ac:dyDescent="0.25">
      <c r="A13" s="140" t="s">
        <v>131</v>
      </c>
      <c r="B13" s="141">
        <v>1.65</v>
      </c>
      <c r="C13" s="141">
        <v>0.8</v>
      </c>
      <c r="D13" s="140" t="s">
        <v>116</v>
      </c>
      <c r="E13" s="280">
        <v>2.81</v>
      </c>
      <c r="F13" s="280">
        <v>1.04</v>
      </c>
    </row>
    <row r="14" spans="1:7" x14ac:dyDescent="0.25">
      <c r="A14" s="140" t="s">
        <v>134</v>
      </c>
      <c r="B14" s="141">
        <v>1.79</v>
      </c>
      <c r="C14" s="141">
        <v>0.8</v>
      </c>
      <c r="D14" s="140" t="s">
        <v>117</v>
      </c>
      <c r="E14" s="280">
        <v>2.2599999999999998</v>
      </c>
      <c r="F14" s="280">
        <v>0.8</v>
      </c>
    </row>
    <row r="15" spans="1:7" x14ac:dyDescent="0.25">
      <c r="A15" s="140" t="s">
        <v>137</v>
      </c>
      <c r="B15" s="141">
        <v>1.65</v>
      </c>
      <c r="C15" s="141">
        <v>0.8</v>
      </c>
      <c r="D15" s="140" t="s">
        <v>118</v>
      </c>
      <c r="E15" s="280">
        <v>2.66</v>
      </c>
      <c r="F15" s="280">
        <v>1.04</v>
      </c>
    </row>
    <row r="16" spans="1:7" x14ac:dyDescent="0.25">
      <c r="A16" s="140" t="s">
        <v>140</v>
      </c>
      <c r="B16" s="141">
        <v>1.79</v>
      </c>
      <c r="C16" s="141">
        <v>0.8</v>
      </c>
      <c r="D16" s="140" t="s">
        <v>119</v>
      </c>
      <c r="E16" s="280">
        <v>1.51</v>
      </c>
      <c r="F16" s="280">
        <v>0.8</v>
      </c>
    </row>
    <row r="17" spans="1:6" x14ac:dyDescent="0.25">
      <c r="A17" s="140" t="s">
        <v>143</v>
      </c>
      <c r="B17" s="141">
        <v>1.38</v>
      </c>
      <c r="C17" s="141">
        <v>0.8</v>
      </c>
      <c r="D17" s="140" t="s">
        <v>120</v>
      </c>
      <c r="E17" s="280">
        <v>1.96</v>
      </c>
      <c r="F17" s="280">
        <v>1.07</v>
      </c>
    </row>
    <row r="18" spans="1:6" x14ac:dyDescent="0.25">
      <c r="A18" s="140" t="s">
        <v>146</v>
      </c>
      <c r="B18" s="141">
        <v>1.51</v>
      </c>
      <c r="C18" s="141">
        <v>0.8</v>
      </c>
      <c r="D18" s="140" t="s">
        <v>121</v>
      </c>
      <c r="E18" s="280">
        <v>0.5</v>
      </c>
      <c r="F18" s="280">
        <v>0.3</v>
      </c>
    </row>
    <row r="19" spans="1:6" x14ac:dyDescent="0.25">
      <c r="A19" s="140" t="s">
        <v>149</v>
      </c>
      <c r="B19" s="141">
        <v>1.51</v>
      </c>
      <c r="C19" s="141">
        <v>0.8</v>
      </c>
      <c r="D19" s="140" t="s">
        <v>122</v>
      </c>
      <c r="E19" s="280">
        <v>1.65</v>
      </c>
      <c r="F19" s="280">
        <v>0.8</v>
      </c>
    </row>
    <row r="20" spans="1:6" x14ac:dyDescent="0.25">
      <c r="A20" s="140" t="s">
        <v>152</v>
      </c>
      <c r="B20" s="141">
        <v>1.65</v>
      </c>
      <c r="C20" s="141">
        <v>0.8</v>
      </c>
      <c r="D20" s="140" t="s">
        <v>123</v>
      </c>
      <c r="E20" s="280">
        <v>2.1</v>
      </c>
      <c r="F20" s="280">
        <v>1.07</v>
      </c>
    </row>
    <row r="21" spans="1:6" x14ac:dyDescent="0.25">
      <c r="A21" s="140" t="s">
        <v>155</v>
      </c>
      <c r="B21" s="141">
        <v>1.6</v>
      </c>
      <c r="C21" s="141">
        <v>0.8</v>
      </c>
      <c r="D21" s="140" t="s">
        <v>124</v>
      </c>
      <c r="E21" s="280">
        <v>0.5</v>
      </c>
      <c r="F21" s="280">
        <v>0.3</v>
      </c>
    </row>
    <row r="22" spans="1:6" x14ac:dyDescent="0.25">
      <c r="A22" s="140" t="s">
        <v>645</v>
      </c>
      <c r="B22" s="141">
        <v>1.38</v>
      </c>
      <c r="C22" s="141">
        <v>0.8</v>
      </c>
      <c r="D22" s="140" t="s">
        <v>125</v>
      </c>
      <c r="E22" s="280">
        <v>1.65</v>
      </c>
      <c r="F22" s="280">
        <v>0.8</v>
      </c>
    </row>
    <row r="23" spans="1:6" x14ac:dyDescent="0.25">
      <c r="A23" s="140" t="s">
        <v>646</v>
      </c>
      <c r="B23" s="141">
        <v>1.51</v>
      </c>
      <c r="C23" s="141">
        <v>0.8</v>
      </c>
      <c r="D23" s="140" t="s">
        <v>126</v>
      </c>
      <c r="E23" s="280">
        <v>2.1</v>
      </c>
      <c r="F23" s="280">
        <v>1.07</v>
      </c>
    </row>
    <row r="24" spans="1:6" x14ac:dyDescent="0.25">
      <c r="A24" s="140" t="s">
        <v>164</v>
      </c>
      <c r="B24" s="141">
        <v>4.0999999999999996</v>
      </c>
      <c r="C24" s="141">
        <v>1.2</v>
      </c>
      <c r="D24" s="140" t="s">
        <v>127</v>
      </c>
      <c r="E24" s="280">
        <v>0.5</v>
      </c>
      <c r="F24" s="280">
        <v>0.3</v>
      </c>
    </row>
    <row r="25" spans="1:6" x14ac:dyDescent="0.25">
      <c r="A25" s="140" t="s">
        <v>167</v>
      </c>
      <c r="B25" s="141">
        <v>3.6</v>
      </c>
      <c r="C25" s="141">
        <v>1.1000000000000001</v>
      </c>
      <c r="D25" s="140" t="s">
        <v>128</v>
      </c>
      <c r="E25" s="280">
        <v>1.79</v>
      </c>
      <c r="F25" s="280">
        <v>0.8</v>
      </c>
    </row>
    <row r="26" spans="1:6" x14ac:dyDescent="0.25">
      <c r="A26" s="140" t="s">
        <v>170</v>
      </c>
      <c r="B26" s="141">
        <v>5.8</v>
      </c>
      <c r="C26" s="141">
        <v>1.62</v>
      </c>
      <c r="D26" s="140" t="s">
        <v>129</v>
      </c>
      <c r="E26" s="280">
        <v>2.2400000000000002</v>
      </c>
      <c r="F26" s="280">
        <v>1.07</v>
      </c>
    </row>
    <row r="27" spans="1:6" x14ac:dyDescent="0.25">
      <c r="A27" s="140" t="s">
        <v>173</v>
      </c>
      <c r="B27" s="141">
        <v>4.4800000000000004</v>
      </c>
      <c r="C27" s="151">
        <v>1.39</v>
      </c>
      <c r="D27" s="140" t="s">
        <v>130</v>
      </c>
      <c r="E27" s="280">
        <v>0.5</v>
      </c>
      <c r="F27" s="280">
        <v>0.3</v>
      </c>
    </row>
    <row r="28" spans="1:6" x14ac:dyDescent="0.25">
      <c r="A28" s="140" t="s">
        <v>188</v>
      </c>
      <c r="B28" s="141">
        <v>0.35</v>
      </c>
      <c r="C28" s="151">
        <v>0.14000000000000001</v>
      </c>
      <c r="D28" s="140" t="s">
        <v>131</v>
      </c>
      <c r="E28" s="280">
        <v>1.65</v>
      </c>
      <c r="F28" s="280">
        <v>0.8</v>
      </c>
    </row>
    <row r="29" spans="1:6" x14ac:dyDescent="0.25">
      <c r="A29" s="129" t="s">
        <v>497</v>
      </c>
      <c r="B29" s="201"/>
      <c r="C29" s="201"/>
      <c r="D29" s="140" t="s">
        <v>132</v>
      </c>
      <c r="E29" s="280">
        <v>2</v>
      </c>
      <c r="F29" s="280">
        <v>1.01</v>
      </c>
    </row>
    <row r="30" spans="1:6" x14ac:dyDescent="0.25">
      <c r="A30" s="129" t="s">
        <v>498</v>
      </c>
      <c r="B30" s="201"/>
      <c r="C30" s="201"/>
      <c r="D30" s="140" t="s">
        <v>133</v>
      </c>
      <c r="E30" s="280">
        <v>0.5</v>
      </c>
      <c r="F30" s="280">
        <v>0.3</v>
      </c>
    </row>
    <row r="31" spans="1:6" x14ac:dyDescent="0.25">
      <c r="A31" s="129" t="s">
        <v>499</v>
      </c>
      <c r="B31" s="201"/>
      <c r="C31" s="201"/>
      <c r="D31" s="140" t="s">
        <v>134</v>
      </c>
      <c r="E31" s="280">
        <v>1.79</v>
      </c>
      <c r="F31" s="280">
        <v>0.8</v>
      </c>
    </row>
    <row r="32" spans="1:6" x14ac:dyDescent="0.25">
      <c r="A32" s="129" t="s">
        <v>500</v>
      </c>
      <c r="B32" s="201"/>
      <c r="C32" s="201"/>
      <c r="D32" s="140" t="s">
        <v>135</v>
      </c>
      <c r="E32" s="280">
        <v>2.14</v>
      </c>
      <c r="F32" s="280">
        <v>1.01</v>
      </c>
    </row>
    <row r="33" spans="1:6" x14ac:dyDescent="0.25">
      <c r="A33" s="129" t="s">
        <v>501</v>
      </c>
      <c r="B33" s="201"/>
      <c r="C33" s="201"/>
      <c r="D33" s="140" t="s">
        <v>136</v>
      </c>
      <c r="E33" s="280">
        <v>0.5</v>
      </c>
      <c r="F33" s="280">
        <v>0.3</v>
      </c>
    </row>
    <row r="34" spans="1:6" x14ac:dyDescent="0.25">
      <c r="A34" s="129" t="s">
        <v>502</v>
      </c>
      <c r="B34" s="201"/>
      <c r="C34" s="201"/>
      <c r="D34" s="140" t="s">
        <v>137</v>
      </c>
      <c r="E34" s="280">
        <v>1.65</v>
      </c>
      <c r="F34" s="280">
        <v>0.8</v>
      </c>
    </row>
    <row r="35" spans="1:6" x14ac:dyDescent="0.25">
      <c r="A35" s="129" t="s">
        <v>503</v>
      </c>
      <c r="B35" s="201"/>
      <c r="C35" s="201"/>
      <c r="D35" s="140" t="s">
        <v>138</v>
      </c>
      <c r="E35" s="280">
        <v>2.0499999999999998</v>
      </c>
      <c r="F35" s="280">
        <v>1.04</v>
      </c>
    </row>
    <row r="36" spans="1:6" x14ac:dyDescent="0.25">
      <c r="A36" s="129" t="s">
        <v>504</v>
      </c>
      <c r="B36" s="201"/>
      <c r="C36" s="201"/>
      <c r="D36" s="140" t="s">
        <v>139</v>
      </c>
      <c r="E36" s="280">
        <v>0.5</v>
      </c>
      <c r="F36" s="280">
        <v>0.3</v>
      </c>
    </row>
    <row r="37" spans="1:6" x14ac:dyDescent="0.25">
      <c r="A37" s="129" t="s">
        <v>505</v>
      </c>
      <c r="B37" s="201"/>
      <c r="C37" s="201"/>
      <c r="D37" s="140" t="s">
        <v>140</v>
      </c>
      <c r="E37" s="280">
        <v>1.79</v>
      </c>
      <c r="F37" s="280">
        <v>0.8</v>
      </c>
    </row>
    <row r="38" spans="1:6" x14ac:dyDescent="0.25">
      <c r="A38" s="129" t="s">
        <v>506</v>
      </c>
      <c r="B38" s="201"/>
      <c r="C38" s="201"/>
      <c r="D38" s="140" t="s">
        <v>141</v>
      </c>
      <c r="E38" s="280">
        <v>2.19</v>
      </c>
      <c r="F38" s="280">
        <v>1.04</v>
      </c>
    </row>
    <row r="39" spans="1:6" x14ac:dyDescent="0.25">
      <c r="A39" s="4"/>
      <c r="B39" s="4"/>
      <c r="C39" s="4"/>
      <c r="D39" s="140" t="s">
        <v>142</v>
      </c>
      <c r="E39" s="280">
        <v>0.5</v>
      </c>
      <c r="F39" s="280">
        <v>0.3</v>
      </c>
    </row>
    <row r="40" spans="1:6" x14ac:dyDescent="0.25">
      <c r="A40" s="4"/>
      <c r="B40" s="4"/>
      <c r="C40" s="4"/>
      <c r="D40" s="140" t="s">
        <v>143</v>
      </c>
      <c r="E40" s="280">
        <v>1.38</v>
      </c>
      <c r="F40" s="280">
        <v>0.8</v>
      </c>
    </row>
    <row r="41" spans="1:6" x14ac:dyDescent="0.25">
      <c r="A41" s="4"/>
      <c r="B41" s="4"/>
      <c r="C41" s="4"/>
      <c r="D41" s="140" t="s">
        <v>144</v>
      </c>
      <c r="E41" s="280">
        <v>1.73</v>
      </c>
      <c r="F41" s="280">
        <v>1.01</v>
      </c>
    </row>
    <row r="42" spans="1:6" x14ac:dyDescent="0.25">
      <c r="A42" s="4"/>
      <c r="B42" s="4"/>
      <c r="C42" s="4"/>
      <c r="D42" s="140" t="s">
        <v>145</v>
      </c>
      <c r="E42" s="280">
        <v>0.5</v>
      </c>
      <c r="F42" s="280">
        <v>0.3</v>
      </c>
    </row>
    <row r="43" spans="1:6" x14ac:dyDescent="0.25">
      <c r="A43" s="4"/>
      <c r="B43" s="4"/>
      <c r="C43" s="4"/>
      <c r="D43" s="140" t="s">
        <v>146</v>
      </c>
      <c r="E43" s="280">
        <v>1.51</v>
      </c>
      <c r="F43" s="280">
        <v>0.8</v>
      </c>
    </row>
    <row r="44" spans="1:6" x14ac:dyDescent="0.25">
      <c r="A44" s="4"/>
      <c r="B44" s="4"/>
      <c r="C44" s="4"/>
      <c r="D44" s="140" t="s">
        <v>147</v>
      </c>
      <c r="E44" s="280">
        <v>1.86</v>
      </c>
      <c r="F44" s="280">
        <v>1.01</v>
      </c>
    </row>
    <row r="45" spans="1:6" x14ac:dyDescent="0.25">
      <c r="A45" s="4"/>
      <c r="B45" s="4"/>
      <c r="C45" s="4"/>
      <c r="D45" s="140" t="s">
        <v>148</v>
      </c>
      <c r="E45" s="280">
        <v>0.5</v>
      </c>
      <c r="F45" s="280">
        <v>0.3</v>
      </c>
    </row>
    <row r="46" spans="1:6" x14ac:dyDescent="0.25">
      <c r="A46" s="4"/>
      <c r="B46" s="4"/>
      <c r="C46" s="4"/>
      <c r="D46" s="140" t="s">
        <v>149</v>
      </c>
      <c r="E46" s="280">
        <v>1.51</v>
      </c>
      <c r="F46" s="280">
        <v>0.8</v>
      </c>
    </row>
    <row r="47" spans="1:6" x14ac:dyDescent="0.25">
      <c r="A47" s="4"/>
      <c r="B47" s="4"/>
      <c r="C47" s="4"/>
      <c r="D47" s="140" t="s">
        <v>150</v>
      </c>
      <c r="E47" s="280">
        <v>2.06</v>
      </c>
      <c r="F47" s="280">
        <v>1.1299999999999999</v>
      </c>
    </row>
    <row r="48" spans="1:6" x14ac:dyDescent="0.25">
      <c r="A48" s="4"/>
      <c r="B48" s="4"/>
      <c r="C48" s="4"/>
      <c r="D48" s="140" t="s">
        <v>151</v>
      </c>
      <c r="E48" s="280">
        <v>0.5</v>
      </c>
      <c r="F48" s="280">
        <v>0.3</v>
      </c>
    </row>
    <row r="49" spans="1:6" x14ac:dyDescent="0.25">
      <c r="A49" s="4"/>
      <c r="B49" s="4"/>
      <c r="C49" s="4"/>
      <c r="D49" s="140" t="s">
        <v>152</v>
      </c>
      <c r="E49" s="280">
        <v>1.65</v>
      </c>
      <c r="F49" s="280">
        <v>0.8</v>
      </c>
    </row>
    <row r="50" spans="1:6" x14ac:dyDescent="0.25">
      <c r="A50" s="4"/>
      <c r="B50" s="4"/>
      <c r="C50" s="4"/>
      <c r="D50" s="140" t="s">
        <v>153</v>
      </c>
      <c r="E50" s="280">
        <v>2.2000000000000002</v>
      </c>
      <c r="F50" s="280">
        <v>1.1299999999999999</v>
      </c>
    </row>
    <row r="51" spans="1:6" x14ac:dyDescent="0.25">
      <c r="A51" s="4"/>
      <c r="B51" s="4"/>
      <c r="C51" s="4"/>
      <c r="D51" s="140" t="s">
        <v>154</v>
      </c>
      <c r="E51" s="280">
        <v>0.5</v>
      </c>
      <c r="F51" s="280">
        <v>0.3</v>
      </c>
    </row>
    <row r="52" spans="1:6" x14ac:dyDescent="0.25">
      <c r="A52" s="4"/>
      <c r="B52" s="4"/>
      <c r="C52" s="4"/>
      <c r="D52" s="140" t="s">
        <v>155</v>
      </c>
      <c r="E52" s="280">
        <v>1.6</v>
      </c>
      <c r="F52" s="280">
        <v>0.8</v>
      </c>
    </row>
    <row r="53" spans="1:6" x14ac:dyDescent="0.25">
      <c r="A53" s="4"/>
      <c r="B53" s="4"/>
      <c r="C53" s="4"/>
      <c r="D53" s="140" t="s">
        <v>156</v>
      </c>
      <c r="E53" s="280">
        <v>2.1</v>
      </c>
      <c r="F53" s="280">
        <v>1.1000000000000001</v>
      </c>
    </row>
    <row r="54" spans="1:6" x14ac:dyDescent="0.25">
      <c r="A54" s="4"/>
      <c r="B54" s="4"/>
      <c r="C54" s="4"/>
      <c r="D54" s="140" t="s">
        <v>157</v>
      </c>
      <c r="E54" s="280">
        <v>0.5</v>
      </c>
      <c r="F54" s="280">
        <v>0.3</v>
      </c>
    </row>
    <row r="55" spans="1:6" x14ac:dyDescent="0.25">
      <c r="A55" s="4"/>
      <c r="B55" s="4"/>
      <c r="C55" s="4"/>
      <c r="D55" s="140" t="s">
        <v>216</v>
      </c>
      <c r="E55" s="280">
        <v>0.56000000000000005</v>
      </c>
      <c r="F55" s="280">
        <v>0.23</v>
      </c>
    </row>
    <row r="56" spans="1:6" x14ac:dyDescent="0.25">
      <c r="A56" s="4"/>
      <c r="B56" s="4"/>
      <c r="C56" s="4"/>
      <c r="D56" s="140" t="s">
        <v>158</v>
      </c>
      <c r="E56" s="280">
        <v>1.38</v>
      </c>
      <c r="F56" s="280">
        <v>0.8</v>
      </c>
    </row>
    <row r="57" spans="1:6" x14ac:dyDescent="0.25">
      <c r="A57" s="4"/>
      <c r="B57" s="4"/>
      <c r="C57" s="4"/>
      <c r="D57" s="140" t="s">
        <v>159</v>
      </c>
      <c r="E57" s="280">
        <v>2.2799999999999998</v>
      </c>
      <c r="F57" s="280">
        <v>1</v>
      </c>
    </row>
    <row r="58" spans="1:6" x14ac:dyDescent="0.25">
      <c r="A58" s="4"/>
      <c r="B58" s="4"/>
      <c r="C58" s="4"/>
      <c r="D58" s="140" t="s">
        <v>160</v>
      </c>
      <c r="E58" s="280">
        <v>0.9</v>
      </c>
      <c r="F58" s="280">
        <v>0.2</v>
      </c>
    </row>
    <row r="59" spans="1:6" x14ac:dyDescent="0.25">
      <c r="A59" s="4"/>
      <c r="B59" s="4"/>
      <c r="C59" s="4"/>
      <c r="D59" s="140" t="s">
        <v>161</v>
      </c>
      <c r="E59" s="280">
        <v>1.51</v>
      </c>
      <c r="F59" s="280">
        <v>0.8</v>
      </c>
    </row>
    <row r="60" spans="1:6" x14ac:dyDescent="0.25">
      <c r="A60" s="4"/>
      <c r="B60" s="4"/>
      <c r="C60" s="4"/>
      <c r="D60" s="140" t="s">
        <v>162</v>
      </c>
      <c r="E60" s="280">
        <v>2.41</v>
      </c>
      <c r="F60" s="280">
        <v>1</v>
      </c>
    </row>
    <row r="61" spans="1:6" x14ac:dyDescent="0.25">
      <c r="A61" s="4"/>
      <c r="B61" s="4"/>
      <c r="C61" s="4"/>
      <c r="D61" s="140" t="s">
        <v>163</v>
      </c>
      <c r="E61" s="280">
        <v>0.9</v>
      </c>
      <c r="F61" s="280">
        <v>0.2</v>
      </c>
    </row>
    <row r="62" spans="1:6" x14ac:dyDescent="0.25">
      <c r="A62" s="4"/>
      <c r="B62" s="4"/>
      <c r="C62" s="4"/>
      <c r="D62" s="140" t="s">
        <v>164</v>
      </c>
      <c r="E62" s="280">
        <v>4.0999999999999996</v>
      </c>
      <c r="F62" s="280">
        <v>1.2</v>
      </c>
    </row>
    <row r="63" spans="1:6" x14ac:dyDescent="0.25">
      <c r="A63" s="4"/>
      <c r="B63" s="4"/>
      <c r="C63" s="4"/>
      <c r="D63" s="140" t="s">
        <v>165</v>
      </c>
      <c r="E63" s="280">
        <v>5.6</v>
      </c>
      <c r="F63" s="280">
        <v>1.5</v>
      </c>
    </row>
    <row r="64" spans="1:6" x14ac:dyDescent="0.25">
      <c r="A64" s="4"/>
      <c r="B64" s="4"/>
      <c r="C64" s="4"/>
      <c r="D64" s="140" t="s">
        <v>166</v>
      </c>
      <c r="E64" s="280">
        <v>1.5</v>
      </c>
      <c r="F64" s="280">
        <v>0.3</v>
      </c>
    </row>
    <row r="65" spans="1:6" x14ac:dyDescent="0.25">
      <c r="A65" s="4"/>
      <c r="B65" s="4"/>
      <c r="C65" s="4"/>
      <c r="D65" s="140" t="s">
        <v>167</v>
      </c>
      <c r="E65" s="280">
        <v>3.6</v>
      </c>
      <c r="F65" s="280">
        <v>1.1000000000000001</v>
      </c>
    </row>
    <row r="66" spans="1:6" x14ac:dyDescent="0.25">
      <c r="A66" s="4"/>
      <c r="B66" s="4"/>
      <c r="C66" s="4"/>
      <c r="D66" s="140" t="s">
        <v>168</v>
      </c>
      <c r="E66" s="280">
        <v>5.0999999999999996</v>
      </c>
      <c r="F66" s="280">
        <v>1.4</v>
      </c>
    </row>
    <row r="67" spans="1:6" x14ac:dyDescent="0.25">
      <c r="A67" s="4"/>
      <c r="B67" s="4"/>
      <c r="C67" s="4"/>
      <c r="D67" s="140" t="s">
        <v>169</v>
      </c>
      <c r="E67" s="280">
        <v>1.5</v>
      </c>
      <c r="F67" s="280">
        <v>0.3</v>
      </c>
    </row>
    <row r="68" spans="1:6" x14ac:dyDescent="0.25">
      <c r="A68" s="4"/>
      <c r="B68" s="4"/>
      <c r="C68" s="4"/>
      <c r="D68" s="140" t="s">
        <v>170</v>
      </c>
      <c r="E68" s="280">
        <v>4.4000000000000004</v>
      </c>
      <c r="F68" s="280">
        <v>1.5</v>
      </c>
    </row>
    <row r="69" spans="1:6" x14ac:dyDescent="0.25">
      <c r="A69" s="4"/>
      <c r="B69" s="4"/>
      <c r="C69" s="4"/>
      <c r="D69" s="140" t="s">
        <v>171</v>
      </c>
      <c r="E69" s="280">
        <v>5.9</v>
      </c>
      <c r="F69" s="280">
        <v>1.8</v>
      </c>
    </row>
    <row r="70" spans="1:6" x14ac:dyDescent="0.25">
      <c r="A70" s="4"/>
      <c r="B70" s="4"/>
      <c r="C70" s="4"/>
      <c r="D70" s="140" t="s">
        <v>172</v>
      </c>
      <c r="E70" s="280">
        <v>1.5</v>
      </c>
      <c r="F70" s="280">
        <v>0.3</v>
      </c>
    </row>
    <row r="71" spans="1:6" x14ac:dyDescent="0.25">
      <c r="A71" s="4"/>
      <c r="B71" s="4"/>
      <c r="C71" s="4"/>
      <c r="D71" s="140" t="s">
        <v>173</v>
      </c>
      <c r="E71" s="280">
        <v>4.4800000000000004</v>
      </c>
      <c r="F71" s="280">
        <v>1.02</v>
      </c>
    </row>
    <row r="72" spans="1:6" x14ac:dyDescent="0.25">
      <c r="A72" s="4"/>
      <c r="B72" s="4"/>
      <c r="C72" s="4"/>
      <c r="D72" s="140" t="s">
        <v>174</v>
      </c>
      <c r="E72" s="280">
        <v>5.98</v>
      </c>
      <c r="F72" s="280">
        <v>1.32</v>
      </c>
    </row>
    <row r="73" spans="1:6" x14ac:dyDescent="0.25">
      <c r="A73" s="4"/>
      <c r="B73" s="4"/>
      <c r="C73" s="4"/>
      <c r="D73" s="140" t="s">
        <v>175</v>
      </c>
      <c r="E73" s="280">
        <v>1.5</v>
      </c>
      <c r="F73" s="280">
        <v>0.3</v>
      </c>
    </row>
    <row r="74" spans="1:6" x14ac:dyDescent="0.25">
      <c r="A74" s="4"/>
      <c r="B74" s="4"/>
      <c r="C74" s="4"/>
      <c r="D74" s="140" t="s">
        <v>176</v>
      </c>
      <c r="E74" s="280">
        <v>3.35</v>
      </c>
      <c r="F74" s="280">
        <v>1.8</v>
      </c>
    </row>
    <row r="75" spans="1:6" x14ac:dyDescent="0.25">
      <c r="A75" s="4"/>
      <c r="B75" s="4"/>
      <c r="C75" s="4"/>
      <c r="D75" s="140" t="s">
        <v>177</v>
      </c>
      <c r="E75" s="280">
        <v>4.54</v>
      </c>
      <c r="F75" s="280">
        <v>2.48</v>
      </c>
    </row>
    <row r="76" spans="1:6" x14ac:dyDescent="0.25">
      <c r="A76" s="4"/>
      <c r="B76" s="4"/>
      <c r="C76" s="4"/>
      <c r="D76" s="140" t="s">
        <v>178</v>
      </c>
      <c r="E76" s="280">
        <v>0.7</v>
      </c>
      <c r="F76" s="280">
        <v>0.4</v>
      </c>
    </row>
    <row r="77" spans="1:6" x14ac:dyDescent="0.25">
      <c r="A77" s="4"/>
      <c r="B77" s="4"/>
      <c r="C77" s="4"/>
      <c r="D77" s="140" t="s">
        <v>179</v>
      </c>
      <c r="E77" s="280">
        <v>2.91</v>
      </c>
      <c r="F77" s="280">
        <v>1.6</v>
      </c>
    </row>
    <row r="78" spans="1:6" x14ac:dyDescent="0.25">
      <c r="A78" s="4"/>
      <c r="B78" s="4"/>
      <c r="C78" s="4"/>
      <c r="D78" s="140" t="s">
        <v>180</v>
      </c>
      <c r="E78" s="280">
        <v>4.91</v>
      </c>
      <c r="F78" s="280">
        <v>3.4</v>
      </c>
    </row>
    <row r="79" spans="1:6" x14ac:dyDescent="0.25">
      <c r="A79" s="4"/>
      <c r="B79" s="4"/>
      <c r="C79" s="4"/>
      <c r="D79" s="140" t="s">
        <v>181</v>
      </c>
      <c r="E79" s="280">
        <v>1</v>
      </c>
      <c r="F79" s="280">
        <v>0.9</v>
      </c>
    </row>
    <row r="80" spans="1:6" x14ac:dyDescent="0.25">
      <c r="A80" s="4"/>
      <c r="B80" s="4"/>
      <c r="C80" s="4"/>
      <c r="D80" s="140" t="s">
        <v>182</v>
      </c>
      <c r="E80" s="280">
        <v>5.08</v>
      </c>
      <c r="F80" s="280">
        <v>1.77</v>
      </c>
    </row>
    <row r="81" spans="1:6" x14ac:dyDescent="0.25">
      <c r="A81" s="4"/>
      <c r="B81" s="4"/>
      <c r="C81" s="4"/>
      <c r="D81" s="140" t="s">
        <v>183</v>
      </c>
      <c r="E81" s="280">
        <v>6.13</v>
      </c>
      <c r="F81" s="280">
        <v>2.37</v>
      </c>
    </row>
    <row r="82" spans="1:6" x14ac:dyDescent="0.25">
      <c r="A82" s="4"/>
      <c r="B82" s="4"/>
      <c r="C82" s="4"/>
      <c r="D82" s="140" t="s">
        <v>184</v>
      </c>
      <c r="E82" s="280">
        <v>0.7</v>
      </c>
      <c r="F82" s="280">
        <v>0.4</v>
      </c>
    </row>
    <row r="83" spans="1:6" x14ac:dyDescent="0.25">
      <c r="A83" s="4"/>
      <c r="B83" s="4"/>
      <c r="C83" s="4"/>
      <c r="D83" s="140" t="s">
        <v>185</v>
      </c>
      <c r="E83" s="280">
        <v>3.5</v>
      </c>
      <c r="F83" s="280">
        <v>1.2</v>
      </c>
    </row>
    <row r="84" spans="1:6" x14ac:dyDescent="0.25">
      <c r="A84" s="4"/>
      <c r="B84" s="4"/>
      <c r="C84" s="4"/>
      <c r="D84" s="140" t="s">
        <v>186</v>
      </c>
      <c r="E84" s="280">
        <v>4.3</v>
      </c>
      <c r="F84" s="280">
        <v>1.5</v>
      </c>
    </row>
    <row r="85" spans="1:6" x14ac:dyDescent="0.25">
      <c r="A85" s="4"/>
      <c r="B85" s="4"/>
      <c r="C85" s="4"/>
      <c r="D85" s="140" t="s">
        <v>187</v>
      </c>
      <c r="E85" s="280">
        <v>0.53</v>
      </c>
      <c r="F85" s="280">
        <v>0.2</v>
      </c>
    </row>
    <row r="86" spans="1:6" x14ac:dyDescent="0.25">
      <c r="A86" s="4"/>
      <c r="B86" s="4"/>
      <c r="C86" s="4"/>
      <c r="D86" s="140" t="s">
        <v>188</v>
      </c>
      <c r="E86" s="280">
        <v>0.35</v>
      </c>
      <c r="F86" s="280">
        <v>0.14000000000000001</v>
      </c>
    </row>
    <row r="87" spans="1:6" x14ac:dyDescent="0.25">
      <c r="A87" s="4"/>
      <c r="B87" s="4"/>
      <c r="C87" s="4"/>
      <c r="D87" s="140" t="s">
        <v>189</v>
      </c>
      <c r="E87" s="280">
        <v>0.39</v>
      </c>
      <c r="F87" s="280">
        <v>0.15</v>
      </c>
    </row>
    <row r="88" spans="1:6" x14ac:dyDescent="0.25">
      <c r="A88" s="4"/>
      <c r="B88" s="4"/>
      <c r="C88" s="4"/>
      <c r="D88" s="140" t="s">
        <v>190</v>
      </c>
      <c r="E88" s="280">
        <v>0.2</v>
      </c>
      <c r="F88" s="280">
        <v>0.04</v>
      </c>
    </row>
    <row r="89" spans="1:6" x14ac:dyDescent="0.25">
      <c r="A89" s="4"/>
      <c r="B89" s="4"/>
      <c r="C89" s="4"/>
      <c r="D89" s="140" t="s">
        <v>191</v>
      </c>
      <c r="E89" s="280">
        <v>0.18</v>
      </c>
      <c r="F89" s="280">
        <v>0.1</v>
      </c>
    </row>
    <row r="90" spans="1:6" x14ac:dyDescent="0.25">
      <c r="A90" s="4"/>
      <c r="B90" s="4"/>
      <c r="C90" s="4"/>
      <c r="D90" s="140" t="s">
        <v>192</v>
      </c>
      <c r="E90" s="280">
        <f>0.46</f>
        <v>0.46</v>
      </c>
      <c r="F90" s="280">
        <v>0.18</v>
      </c>
    </row>
    <row r="91" spans="1:6" x14ac:dyDescent="0.25">
      <c r="A91" s="4"/>
      <c r="B91" s="4"/>
      <c r="C91" s="4"/>
      <c r="D91" s="140" t="s">
        <v>193</v>
      </c>
      <c r="E91" s="280">
        <v>0.4</v>
      </c>
      <c r="F91" s="280">
        <v>0.11</v>
      </c>
    </row>
    <row r="92" spans="1:6" x14ac:dyDescent="0.25">
      <c r="A92" s="4"/>
      <c r="B92" s="4"/>
      <c r="C92" s="4"/>
      <c r="D92" s="140" t="s">
        <v>194</v>
      </c>
      <c r="E92" s="280">
        <v>0.18</v>
      </c>
      <c r="F92" s="280">
        <v>0.09</v>
      </c>
    </row>
    <row r="93" spans="1:6" x14ac:dyDescent="0.25">
      <c r="A93" s="4"/>
      <c r="B93" s="4"/>
      <c r="C93" s="4"/>
      <c r="D93" s="140" t="s">
        <v>195</v>
      </c>
      <c r="E93" s="280">
        <v>0.3</v>
      </c>
      <c r="F93" s="280">
        <v>0.12</v>
      </c>
    </row>
    <row r="94" spans="1:6" x14ac:dyDescent="0.25">
      <c r="A94" s="4"/>
      <c r="B94" s="4"/>
      <c r="C94" s="4"/>
      <c r="D94" s="140" t="s">
        <v>196</v>
      </c>
      <c r="E94" s="280">
        <v>0.3</v>
      </c>
      <c r="F94" s="280">
        <v>0.08</v>
      </c>
    </row>
    <row r="95" spans="1:6" x14ac:dyDescent="0.25">
      <c r="A95" s="4"/>
      <c r="B95" s="4"/>
      <c r="C95" s="4"/>
      <c r="D95" s="140" t="s">
        <v>197</v>
      </c>
      <c r="E95" s="280">
        <v>0.14000000000000001</v>
      </c>
      <c r="F95" s="280">
        <v>7.0000000000000007E-2</v>
      </c>
    </row>
    <row r="96" spans="1:6" x14ac:dyDescent="0.25">
      <c r="A96" s="4"/>
      <c r="B96" s="4"/>
      <c r="C96" s="4"/>
      <c r="D96" s="140" t="s">
        <v>198</v>
      </c>
      <c r="E96" s="280">
        <v>0.24</v>
      </c>
      <c r="F96" s="280">
        <v>0.09</v>
      </c>
    </row>
    <row r="97" spans="1:6" x14ac:dyDescent="0.25">
      <c r="A97" s="4"/>
      <c r="B97" s="4"/>
      <c r="C97" s="4"/>
      <c r="D97" s="140" t="s">
        <v>199</v>
      </c>
      <c r="E97" s="280">
        <v>0.25</v>
      </c>
      <c r="F97" s="280">
        <v>0.06</v>
      </c>
    </row>
    <row r="98" spans="1:6" x14ac:dyDescent="0.25">
      <c r="A98" s="4"/>
      <c r="B98" s="4"/>
      <c r="C98" s="4"/>
      <c r="D98" s="140" t="s">
        <v>209</v>
      </c>
      <c r="E98" s="280">
        <v>0.38</v>
      </c>
      <c r="F98" s="280">
        <v>0.16</v>
      </c>
    </row>
    <row r="99" spans="1:6" x14ac:dyDescent="0.25">
      <c r="A99" s="4"/>
      <c r="B99" s="4"/>
      <c r="C99" s="4"/>
      <c r="D99" s="140" t="s">
        <v>210</v>
      </c>
      <c r="E99" s="280">
        <v>0.47</v>
      </c>
      <c r="F99" s="280">
        <v>0.18</v>
      </c>
    </row>
    <row r="100" spans="1:6" x14ac:dyDescent="0.25">
      <c r="A100" s="4"/>
      <c r="B100" s="4"/>
      <c r="C100" s="4"/>
      <c r="D100" s="140" t="s">
        <v>203</v>
      </c>
      <c r="E100" s="280">
        <v>2.2000000000000002</v>
      </c>
      <c r="F100" s="280">
        <v>0.7</v>
      </c>
    </row>
    <row r="101" spans="1:6" x14ac:dyDescent="0.25">
      <c r="A101" s="4"/>
      <c r="B101" s="4"/>
      <c r="C101" s="4"/>
      <c r="D101" s="140" t="s">
        <v>204</v>
      </c>
      <c r="E101" s="280">
        <v>14.2</v>
      </c>
      <c r="F101" s="280">
        <v>3.5</v>
      </c>
    </row>
    <row r="102" spans="1:6" x14ac:dyDescent="0.25">
      <c r="A102" s="4"/>
      <c r="B102" s="4"/>
      <c r="C102" s="4"/>
      <c r="D102" s="140" t="s">
        <v>205</v>
      </c>
      <c r="E102" s="280">
        <v>1.5</v>
      </c>
      <c r="F102" s="280">
        <v>0.35</v>
      </c>
    </row>
    <row r="103" spans="1:6" x14ac:dyDescent="0.25">
      <c r="A103" s="4"/>
      <c r="B103" s="4"/>
      <c r="C103" s="4"/>
      <c r="D103" s="140" t="s">
        <v>206</v>
      </c>
      <c r="E103" s="280">
        <v>5.5</v>
      </c>
      <c r="F103" s="280">
        <v>1.46</v>
      </c>
    </row>
    <row r="104" spans="1:6" x14ac:dyDescent="0.25">
      <c r="A104" s="4"/>
      <c r="B104" s="4"/>
      <c r="C104" s="4"/>
      <c r="D104" s="140" t="s">
        <v>207</v>
      </c>
      <c r="E104" s="280">
        <v>17.5</v>
      </c>
      <c r="F104" s="280">
        <v>3.86</v>
      </c>
    </row>
    <row r="105" spans="1:6" x14ac:dyDescent="0.25">
      <c r="A105" s="4"/>
      <c r="B105" s="4"/>
      <c r="C105" s="4"/>
      <c r="D105" s="140" t="s">
        <v>208</v>
      </c>
      <c r="E105" s="280">
        <v>1.5</v>
      </c>
      <c r="F105" s="280">
        <v>0.3</v>
      </c>
    </row>
    <row r="106" spans="1:6" x14ac:dyDescent="0.25">
      <c r="A106" s="4"/>
      <c r="B106" s="4"/>
      <c r="C106" s="4"/>
      <c r="D106" s="140" t="s">
        <v>221</v>
      </c>
      <c r="E106" s="280">
        <v>0.65</v>
      </c>
      <c r="F106" s="280">
        <v>0.13</v>
      </c>
    </row>
    <row r="107" spans="1:6" x14ac:dyDescent="0.25">
      <c r="A107" s="4"/>
      <c r="B107" s="4"/>
      <c r="C107" s="4"/>
      <c r="D107" s="140" t="s">
        <v>222</v>
      </c>
      <c r="E107" s="280">
        <v>0.65</v>
      </c>
      <c r="F107" s="280">
        <v>0.14000000000000001</v>
      </c>
    </row>
    <row r="108" spans="1:6" x14ac:dyDescent="0.25">
      <c r="A108" s="4"/>
      <c r="B108" s="4"/>
      <c r="C108" s="4"/>
      <c r="D108" s="140" t="s">
        <v>223</v>
      </c>
      <c r="E108" s="280">
        <v>0.53</v>
      </c>
      <c r="F108" s="280">
        <v>0.16</v>
      </c>
    </row>
    <row r="109" spans="1:6" x14ac:dyDescent="0.25">
      <c r="A109" s="4"/>
      <c r="B109" s="4"/>
      <c r="C109" s="4"/>
      <c r="D109" s="140" t="s">
        <v>817</v>
      </c>
      <c r="E109" s="280">
        <v>0.57999999999999996</v>
      </c>
      <c r="F109" s="280">
        <v>0.14000000000000001</v>
      </c>
    </row>
    <row r="110" spans="1:6" x14ac:dyDescent="0.25">
      <c r="A110" s="4"/>
      <c r="B110" s="4"/>
      <c r="C110" s="4"/>
      <c r="D110" s="140" t="s">
        <v>818</v>
      </c>
      <c r="E110" s="280">
        <v>0.57999999999999996</v>
      </c>
      <c r="F110" s="280">
        <v>0.15</v>
      </c>
    </row>
    <row r="111" spans="1:6" x14ac:dyDescent="0.25">
      <c r="A111" s="4"/>
      <c r="B111" s="4"/>
      <c r="C111" s="4"/>
      <c r="D111" s="140" t="s">
        <v>228</v>
      </c>
      <c r="E111" s="280">
        <v>0.43</v>
      </c>
      <c r="F111" s="280">
        <v>0.13</v>
      </c>
    </row>
    <row r="112" spans="1:6" x14ac:dyDescent="0.25">
      <c r="A112" s="4"/>
      <c r="B112" s="4"/>
      <c r="C112" s="4"/>
      <c r="D112" s="140" t="s">
        <v>229</v>
      </c>
      <c r="E112" s="280">
        <v>1</v>
      </c>
      <c r="F112" s="280">
        <v>0.64</v>
      </c>
    </row>
    <row r="113" spans="1:6" x14ac:dyDescent="0.25">
      <c r="A113" s="4"/>
      <c r="B113" s="4"/>
      <c r="C113" s="4"/>
      <c r="D113" s="140" t="s">
        <v>230</v>
      </c>
      <c r="E113" s="280">
        <v>0.4</v>
      </c>
      <c r="F113" s="280">
        <v>0.3</v>
      </c>
    </row>
    <row r="114" spans="1:6" x14ac:dyDescent="0.25">
      <c r="A114" s="4"/>
      <c r="B114" s="4"/>
      <c r="C114" s="4"/>
      <c r="D114" s="140" t="s">
        <v>231</v>
      </c>
      <c r="E114" s="280">
        <v>0.15</v>
      </c>
      <c r="F114" s="280">
        <v>0.12</v>
      </c>
    </row>
    <row r="115" spans="1:6" x14ac:dyDescent="0.25">
      <c r="A115" s="4"/>
      <c r="B115" s="4"/>
      <c r="C115" s="4"/>
      <c r="D115" s="140" t="s">
        <v>233</v>
      </c>
      <c r="E115" s="280">
        <v>1.38</v>
      </c>
      <c r="F115" s="280">
        <v>0.5</v>
      </c>
    </row>
    <row r="116" spans="1:6" x14ac:dyDescent="0.25">
      <c r="A116" s="4"/>
      <c r="B116" s="4"/>
      <c r="C116" s="4"/>
      <c r="D116" s="140" t="s">
        <v>234</v>
      </c>
      <c r="E116" s="280">
        <v>1.82</v>
      </c>
      <c r="F116" s="280">
        <v>0.65</v>
      </c>
    </row>
    <row r="117" spans="1:6" x14ac:dyDescent="0.25">
      <c r="A117" s="4"/>
      <c r="B117" s="4"/>
      <c r="C117" s="4"/>
      <c r="D117" s="140" t="s">
        <v>816</v>
      </c>
      <c r="E117" s="280">
        <v>2.4</v>
      </c>
      <c r="F117" s="280">
        <v>0.71</v>
      </c>
    </row>
    <row r="118" spans="1:6" x14ac:dyDescent="0.25">
      <c r="A118" s="4"/>
      <c r="B118" s="4"/>
      <c r="C118" s="4"/>
      <c r="D118" s="140" t="s">
        <v>236</v>
      </c>
      <c r="E118" s="280">
        <v>2.7</v>
      </c>
      <c r="F118" s="280">
        <v>0.81</v>
      </c>
    </row>
    <row r="119" spans="1:6" x14ac:dyDescent="0.25">
      <c r="A119" s="4"/>
      <c r="B119" s="4"/>
      <c r="C119" s="4"/>
      <c r="D119" s="140" t="s">
        <v>237</v>
      </c>
      <c r="E119" s="280">
        <v>2.8</v>
      </c>
      <c r="F119" s="280">
        <v>0.87</v>
      </c>
    </row>
    <row r="120" spans="1:6" x14ac:dyDescent="0.25">
      <c r="A120" s="4"/>
      <c r="B120" s="4"/>
      <c r="C120" s="4"/>
      <c r="D120" s="21" t="s">
        <v>748</v>
      </c>
      <c r="E120" s="281">
        <v>0.28000000000000003</v>
      </c>
      <c r="F120" s="281">
        <v>0.10300000000000001</v>
      </c>
    </row>
    <row r="121" spans="1:6" x14ac:dyDescent="0.25">
      <c r="A121" s="4"/>
      <c r="B121" s="4"/>
      <c r="C121" s="4"/>
      <c r="D121" s="21" t="s">
        <v>749</v>
      </c>
      <c r="E121" s="281">
        <v>0.45</v>
      </c>
      <c r="F121" s="281">
        <v>0.14899999999999999</v>
      </c>
    </row>
    <row r="122" spans="1:6" x14ac:dyDescent="0.25">
      <c r="A122" s="4"/>
      <c r="B122" s="4"/>
      <c r="C122" s="4"/>
      <c r="D122" s="21" t="s">
        <v>750</v>
      </c>
      <c r="E122" s="281">
        <v>0.25</v>
      </c>
      <c r="F122" s="281">
        <v>9.1999999999999998E-2</v>
      </c>
    </row>
    <row r="123" spans="1:6" x14ac:dyDescent="0.25">
      <c r="A123" s="4"/>
      <c r="B123" s="4"/>
      <c r="C123" s="4"/>
      <c r="D123" s="21" t="s">
        <v>751</v>
      </c>
      <c r="E123" s="281">
        <v>0.25</v>
      </c>
      <c r="F123" s="281">
        <v>0.121</v>
      </c>
    </row>
    <row r="124" spans="1:6" x14ac:dyDescent="0.25">
      <c r="A124" s="4"/>
      <c r="B124" s="4"/>
      <c r="C124" s="4"/>
      <c r="D124" s="21" t="s">
        <v>752</v>
      </c>
      <c r="E124" s="281">
        <v>0.15</v>
      </c>
      <c r="F124" s="281">
        <v>9.1999999999999998E-2</v>
      </c>
    </row>
    <row r="125" spans="1:6" x14ac:dyDescent="0.25">
      <c r="A125" s="4"/>
      <c r="B125" s="4"/>
      <c r="C125" s="4"/>
      <c r="D125" s="21" t="s">
        <v>753</v>
      </c>
      <c r="E125" s="281">
        <v>0.3</v>
      </c>
      <c r="F125" s="281">
        <v>9.1999999999999998E-2</v>
      </c>
    </row>
    <row r="126" spans="1:6" x14ac:dyDescent="0.25">
      <c r="A126" s="4"/>
      <c r="B126" s="4"/>
      <c r="C126" s="4"/>
      <c r="D126" s="21" t="s">
        <v>754</v>
      </c>
      <c r="E126" s="281">
        <v>0.3</v>
      </c>
      <c r="F126" s="281">
        <v>9.1999999999999998E-2</v>
      </c>
    </row>
    <row r="127" spans="1:6" x14ac:dyDescent="0.25">
      <c r="A127" s="4"/>
      <c r="B127" s="4"/>
      <c r="C127" s="4"/>
      <c r="D127" s="21" t="s">
        <v>755</v>
      </c>
      <c r="E127" s="281">
        <v>0.17</v>
      </c>
      <c r="F127" s="281">
        <v>0.05</v>
      </c>
    </row>
    <row r="128" spans="1:6" x14ac:dyDescent="0.25">
      <c r="A128" s="4"/>
      <c r="B128" s="4"/>
      <c r="C128" s="4"/>
      <c r="D128" s="21" t="s">
        <v>756</v>
      </c>
      <c r="E128" s="281">
        <v>0.45</v>
      </c>
      <c r="F128" s="281">
        <v>9.9000000000000005E-2</v>
      </c>
    </row>
    <row r="129" spans="1:6" x14ac:dyDescent="0.25">
      <c r="A129" s="4"/>
      <c r="B129" s="4"/>
      <c r="C129" s="4"/>
      <c r="D129" s="21" t="s">
        <v>757</v>
      </c>
      <c r="E129" s="281">
        <v>0.45</v>
      </c>
      <c r="F129" s="281">
        <v>9.9000000000000005E-2</v>
      </c>
    </row>
    <row r="130" spans="1:6" x14ac:dyDescent="0.25">
      <c r="A130" s="4"/>
      <c r="B130" s="4"/>
      <c r="C130" s="4"/>
      <c r="D130" s="21" t="s">
        <v>758</v>
      </c>
      <c r="E130" s="281">
        <v>1</v>
      </c>
      <c r="F130" s="281">
        <v>0.22899999999999998</v>
      </c>
    </row>
    <row r="131" spans="1:6" x14ac:dyDescent="0.25">
      <c r="A131" s="4"/>
      <c r="B131" s="4"/>
      <c r="C131" s="4"/>
      <c r="D131" s="21" t="s">
        <v>759</v>
      </c>
      <c r="E131" s="281">
        <v>0.49</v>
      </c>
      <c r="F131" s="281">
        <v>0.16300000000000001</v>
      </c>
    </row>
    <row r="132" spans="1:6" x14ac:dyDescent="0.25">
      <c r="A132" s="4"/>
      <c r="B132" s="4"/>
      <c r="C132" s="4"/>
      <c r="D132" s="21" t="s">
        <v>760</v>
      </c>
      <c r="E132" s="281">
        <v>0.15</v>
      </c>
      <c r="F132" s="281">
        <v>6.9000000000000006E-2</v>
      </c>
    </row>
    <row r="133" spans="1:6" x14ac:dyDescent="0.25">
      <c r="A133" s="4"/>
      <c r="B133" s="4"/>
      <c r="C133" s="4"/>
      <c r="D133" s="21" t="s">
        <v>761</v>
      </c>
      <c r="E133" s="281">
        <v>0.2</v>
      </c>
      <c r="F133" s="281">
        <v>6.9000000000000006E-2</v>
      </c>
    </row>
    <row r="134" spans="1:6" x14ac:dyDescent="0.25">
      <c r="A134" s="4"/>
      <c r="B134" s="4"/>
      <c r="C134" s="4"/>
      <c r="D134" s="21" t="s">
        <v>762</v>
      </c>
      <c r="E134" s="281">
        <v>0.28000000000000003</v>
      </c>
      <c r="F134" s="281">
        <v>0.10300000000000001</v>
      </c>
    </row>
    <row r="135" spans="1:6" x14ac:dyDescent="0.25">
      <c r="A135" s="4"/>
      <c r="B135" s="4"/>
      <c r="C135" s="4"/>
      <c r="D135" s="21" t="s">
        <v>763</v>
      </c>
      <c r="E135" s="281">
        <v>0.26</v>
      </c>
      <c r="F135" s="281">
        <v>0.115</v>
      </c>
    </row>
    <row r="136" spans="1:6" x14ac:dyDescent="0.25">
      <c r="A136" s="4"/>
      <c r="B136" s="4"/>
      <c r="C136" s="4"/>
      <c r="D136" s="21" t="s">
        <v>764</v>
      </c>
      <c r="E136" s="281">
        <v>0.25</v>
      </c>
      <c r="F136" s="281">
        <v>0.20600000000000002</v>
      </c>
    </row>
    <row r="137" spans="1:6" x14ac:dyDescent="0.25">
      <c r="A137" s="4"/>
      <c r="B137" s="4"/>
      <c r="C137" s="4"/>
      <c r="D137" s="21" t="s">
        <v>765</v>
      </c>
      <c r="E137" s="281">
        <v>0.17</v>
      </c>
      <c r="F137" s="281">
        <v>0.10300000000000001</v>
      </c>
    </row>
    <row r="138" spans="1:6" x14ac:dyDescent="0.25">
      <c r="A138" s="4"/>
      <c r="B138" s="4"/>
      <c r="C138" s="4"/>
      <c r="D138" s="21" t="s">
        <v>766</v>
      </c>
      <c r="E138" s="281">
        <v>0.17</v>
      </c>
      <c r="F138" s="281">
        <v>8.199999999999999E-2</v>
      </c>
    </row>
    <row r="139" spans="1:6" x14ac:dyDescent="0.25">
      <c r="A139" s="4"/>
      <c r="B139" s="4"/>
      <c r="C139" s="4"/>
      <c r="D139" s="21" t="s">
        <v>767</v>
      </c>
      <c r="E139" s="281">
        <v>0.13</v>
      </c>
      <c r="F139" s="281">
        <v>0.08</v>
      </c>
    </row>
    <row r="140" spans="1:6" x14ac:dyDescent="0.25">
      <c r="A140" s="4"/>
      <c r="B140" s="4"/>
      <c r="C140" s="4"/>
      <c r="D140" s="21" t="s">
        <v>768</v>
      </c>
      <c r="E140" s="281">
        <v>0.13</v>
      </c>
      <c r="F140" s="281">
        <v>0.08</v>
      </c>
    </row>
    <row r="141" spans="1:6" x14ac:dyDescent="0.25">
      <c r="A141" s="4"/>
      <c r="B141" s="4"/>
      <c r="C141" s="4"/>
      <c r="D141" s="21" t="s">
        <v>769</v>
      </c>
      <c r="E141" s="281">
        <v>0.25</v>
      </c>
      <c r="F141" s="281">
        <v>0.23600000000000002</v>
      </c>
    </row>
    <row r="142" spans="1:6" x14ac:dyDescent="0.25">
      <c r="A142" s="4"/>
      <c r="B142" s="4"/>
      <c r="C142" s="4"/>
      <c r="D142" s="21" t="s">
        <v>770</v>
      </c>
      <c r="E142" s="281">
        <v>0.45</v>
      </c>
      <c r="F142" s="281">
        <v>0.115</v>
      </c>
    </row>
    <row r="143" spans="1:6" x14ac:dyDescent="0.25">
      <c r="A143" s="4"/>
      <c r="B143" s="4"/>
      <c r="C143" s="4"/>
      <c r="D143" s="21" t="s">
        <v>771</v>
      </c>
      <c r="E143" s="281">
        <v>0.45</v>
      </c>
      <c r="F143" s="281">
        <v>0.115</v>
      </c>
    </row>
    <row r="144" spans="1:6" x14ac:dyDescent="0.25">
      <c r="A144" s="4"/>
      <c r="B144" s="4"/>
      <c r="C144" s="4"/>
      <c r="D144" s="21" t="s">
        <v>772</v>
      </c>
      <c r="E144" s="281">
        <v>0.42</v>
      </c>
      <c r="F144" s="281">
        <v>0.13699999999999998</v>
      </c>
    </row>
    <row r="145" spans="1:6" x14ac:dyDescent="0.25">
      <c r="A145" s="4"/>
      <c r="B145" s="4"/>
      <c r="C145" s="4"/>
      <c r="D145" s="21" t="s">
        <v>773</v>
      </c>
      <c r="E145" s="281">
        <v>0.25</v>
      </c>
      <c r="F145" s="281">
        <v>0.08</v>
      </c>
    </row>
    <row r="146" spans="1:6" x14ac:dyDescent="0.25">
      <c r="A146" s="4"/>
      <c r="B146" s="4"/>
      <c r="C146" s="4"/>
      <c r="D146" s="21" t="s">
        <v>774</v>
      </c>
      <c r="E146" s="281">
        <v>0.2</v>
      </c>
      <c r="F146" s="281">
        <v>6.9000000000000006E-2</v>
      </c>
    </row>
    <row r="147" spans="1:6" x14ac:dyDescent="0.25">
      <c r="A147" s="4"/>
      <c r="B147" s="4"/>
      <c r="C147" s="4"/>
      <c r="D147" s="21" t="s">
        <v>775</v>
      </c>
      <c r="E147" s="281">
        <v>0.17</v>
      </c>
      <c r="F147" s="281">
        <v>7.5999999999999998E-2</v>
      </c>
    </row>
    <row r="148" spans="1:6" x14ac:dyDescent="0.25">
      <c r="A148" s="4"/>
      <c r="B148" s="4"/>
      <c r="C148" s="4"/>
      <c r="D148" s="21" t="s">
        <v>776</v>
      </c>
      <c r="E148" s="281">
        <v>0.14000000000000001</v>
      </c>
      <c r="F148" s="281">
        <v>0.08</v>
      </c>
    </row>
    <row r="149" spans="1:6" x14ac:dyDescent="0.25">
      <c r="A149" s="4"/>
      <c r="B149" s="4"/>
      <c r="C149" s="4"/>
      <c r="D149" s="21" t="s">
        <v>777</v>
      </c>
      <c r="E149" s="281">
        <v>0.1</v>
      </c>
      <c r="F149" s="281">
        <v>0.06</v>
      </c>
    </row>
    <row r="150" spans="1:6" x14ac:dyDescent="0.25">
      <c r="A150" s="4"/>
      <c r="B150" s="4"/>
      <c r="C150" s="4"/>
      <c r="D150" s="21" t="s">
        <v>778</v>
      </c>
      <c r="E150" s="281">
        <v>0.18</v>
      </c>
      <c r="F150" s="281">
        <v>4.8000000000000001E-2</v>
      </c>
    </row>
    <row r="151" spans="1:6" x14ac:dyDescent="0.25">
      <c r="A151" s="4"/>
      <c r="B151" s="4"/>
      <c r="C151" s="4"/>
      <c r="D151" s="21" t="s">
        <v>779</v>
      </c>
      <c r="E151" s="281">
        <v>0.65</v>
      </c>
      <c r="F151" s="281">
        <v>0.19500000000000001</v>
      </c>
    </row>
    <row r="152" spans="1:6" x14ac:dyDescent="0.25">
      <c r="A152" s="4"/>
      <c r="B152" s="4"/>
      <c r="C152" s="4"/>
      <c r="D152" s="21" t="s">
        <v>780</v>
      </c>
      <c r="E152" s="281">
        <v>0.28000000000000003</v>
      </c>
      <c r="F152" s="281">
        <v>0.115</v>
      </c>
    </row>
    <row r="153" spans="1:6" x14ac:dyDescent="0.25">
      <c r="A153" s="4"/>
      <c r="B153" s="4"/>
      <c r="C153" s="4"/>
      <c r="D153" s="21" t="s">
        <v>781</v>
      </c>
      <c r="E153" s="281">
        <v>0.22</v>
      </c>
      <c r="F153" s="281">
        <v>0.08</v>
      </c>
    </row>
    <row r="154" spans="1:6" x14ac:dyDescent="0.25">
      <c r="A154" s="4"/>
      <c r="B154" s="4"/>
      <c r="C154" s="4"/>
      <c r="D154" s="21" t="s">
        <v>782</v>
      </c>
      <c r="E154" s="281">
        <v>0.4</v>
      </c>
      <c r="F154" s="281">
        <v>0.10300000000000001</v>
      </c>
    </row>
    <row r="155" spans="1:6" x14ac:dyDescent="0.25">
      <c r="A155" s="4"/>
      <c r="B155" s="4"/>
      <c r="C155" s="4"/>
      <c r="D155" s="21" t="s">
        <v>783</v>
      </c>
      <c r="E155" s="281">
        <v>0.4</v>
      </c>
      <c r="F155" s="281">
        <v>0.10300000000000001</v>
      </c>
    </row>
    <row r="156" spans="1:6" x14ac:dyDescent="0.25">
      <c r="A156" s="4"/>
      <c r="B156" s="4"/>
      <c r="C156" s="4"/>
      <c r="D156" s="21" t="s">
        <v>784</v>
      </c>
      <c r="E156" s="281">
        <v>0.35</v>
      </c>
      <c r="F156" s="281">
        <v>0.08</v>
      </c>
    </row>
    <row r="157" spans="1:6" ht="30" x14ac:dyDescent="0.25">
      <c r="A157" s="4"/>
      <c r="B157" s="4"/>
      <c r="C157" s="4"/>
      <c r="D157" s="21" t="s">
        <v>785</v>
      </c>
      <c r="E157" s="281">
        <v>0.19</v>
      </c>
      <c r="F157" s="281">
        <v>6.9000000000000006E-2</v>
      </c>
    </row>
    <row r="158" spans="1:6" ht="30" x14ac:dyDescent="0.25">
      <c r="A158" s="4"/>
      <c r="B158" s="4"/>
      <c r="C158" s="4"/>
      <c r="D158" s="21" t="s">
        <v>786</v>
      </c>
      <c r="E158" s="281">
        <v>0.19</v>
      </c>
      <c r="F158" s="281">
        <v>6.9000000000000006E-2</v>
      </c>
    </row>
    <row r="159" spans="1:6" x14ac:dyDescent="0.25">
      <c r="A159" s="4"/>
      <c r="B159" s="4"/>
      <c r="C159" s="4"/>
      <c r="D159" s="21" t="s">
        <v>787</v>
      </c>
      <c r="E159" s="281">
        <v>0.14000000000000001</v>
      </c>
      <c r="F159" s="281">
        <v>5.7000000000000002E-2</v>
      </c>
    </row>
    <row r="160" spans="1:6" x14ac:dyDescent="0.25">
      <c r="A160" s="4"/>
      <c r="B160" s="4"/>
      <c r="C160" s="4"/>
      <c r="D160" s="21" t="s">
        <v>788</v>
      </c>
      <c r="E160" s="281">
        <v>0.25</v>
      </c>
      <c r="F160" s="281">
        <v>0.06</v>
      </c>
    </row>
    <row r="161" spans="1:6" x14ac:dyDescent="0.25">
      <c r="A161" s="4"/>
      <c r="B161" s="4"/>
      <c r="C161" s="4"/>
      <c r="D161" s="21" t="s">
        <v>789</v>
      </c>
      <c r="E161" s="281">
        <v>0.2</v>
      </c>
      <c r="F161" s="281">
        <v>0.06</v>
      </c>
    </row>
    <row r="162" spans="1:6" x14ac:dyDescent="0.25">
      <c r="A162" s="4"/>
      <c r="B162" s="4"/>
      <c r="C162" s="4"/>
      <c r="D162" s="21" t="s">
        <v>790</v>
      </c>
      <c r="E162" s="281">
        <v>0.18</v>
      </c>
      <c r="F162" s="281">
        <v>6.9000000000000006E-2</v>
      </c>
    </row>
    <row r="163" spans="1:6" x14ac:dyDescent="0.25">
      <c r="A163" s="4"/>
      <c r="B163" s="4"/>
      <c r="C163" s="4"/>
      <c r="D163" s="21" t="s">
        <v>791</v>
      </c>
      <c r="E163" s="281">
        <v>0.25</v>
      </c>
      <c r="F163" s="281">
        <v>9.1999999999999998E-2</v>
      </c>
    </row>
    <row r="164" spans="1:6" x14ac:dyDescent="0.25">
      <c r="A164" s="4"/>
      <c r="B164" s="4"/>
      <c r="C164" s="4"/>
      <c r="D164" s="21" t="s">
        <v>792</v>
      </c>
      <c r="E164" s="281">
        <v>0.19</v>
      </c>
      <c r="F164" s="281">
        <v>6.9000000000000006E-2</v>
      </c>
    </row>
    <row r="165" spans="1:6" x14ac:dyDescent="0.25">
      <c r="A165" s="4"/>
      <c r="B165" s="4"/>
      <c r="C165" s="4"/>
      <c r="D165" s="21" t="s">
        <v>793</v>
      </c>
      <c r="E165" s="281">
        <v>0.2</v>
      </c>
      <c r="F165" s="281">
        <v>9.1999999999999998E-2</v>
      </c>
    </row>
    <row r="166" spans="1:6" x14ac:dyDescent="0.25">
      <c r="A166" s="4"/>
      <c r="B166" s="4"/>
      <c r="C166" s="4"/>
      <c r="D166" s="21" t="s">
        <v>794</v>
      </c>
      <c r="E166" s="281">
        <v>0.24</v>
      </c>
      <c r="F166" s="281">
        <v>9.1999999999999998E-2</v>
      </c>
    </row>
    <row r="167" spans="1:6" x14ac:dyDescent="0.25">
      <c r="A167" s="4"/>
      <c r="B167" s="4"/>
      <c r="C167" s="4"/>
      <c r="D167" s="21" t="s">
        <v>795</v>
      </c>
      <c r="E167" s="281">
        <v>0.2</v>
      </c>
      <c r="F167" s="281">
        <v>0.115</v>
      </c>
    </row>
    <row r="168" spans="1:6" x14ac:dyDescent="0.25">
      <c r="A168" s="4"/>
      <c r="B168" s="4"/>
      <c r="C168" s="4"/>
      <c r="D168" s="21" t="s">
        <v>796</v>
      </c>
      <c r="E168" s="281">
        <v>0.5</v>
      </c>
      <c r="F168" s="281">
        <v>0.13699999999999998</v>
      </c>
    </row>
    <row r="169" spans="1:6" ht="30" x14ac:dyDescent="0.25">
      <c r="A169" s="4"/>
      <c r="B169" s="4"/>
      <c r="C169" s="4"/>
      <c r="D169" s="21" t="s">
        <v>797</v>
      </c>
      <c r="E169" s="281">
        <v>0.5</v>
      </c>
      <c r="F169" s="281">
        <v>0.13699999999999998</v>
      </c>
    </row>
    <row r="170" spans="1:6" x14ac:dyDescent="0.25">
      <c r="A170" s="4"/>
      <c r="B170" s="4"/>
      <c r="C170" s="4"/>
      <c r="D170" s="21" t="s">
        <v>798</v>
      </c>
      <c r="E170" s="281">
        <v>0.5</v>
      </c>
      <c r="F170" s="281">
        <v>0.13699999999999998</v>
      </c>
    </row>
    <row r="171" spans="1:6" x14ac:dyDescent="0.25">
      <c r="A171" s="4"/>
      <c r="B171" s="4"/>
      <c r="C171" s="4"/>
      <c r="D171" s="21" t="s">
        <v>799</v>
      </c>
      <c r="E171" s="281">
        <v>0.23</v>
      </c>
      <c r="F171" s="281">
        <v>0.16</v>
      </c>
    </row>
    <row r="172" spans="1:6" x14ac:dyDescent="0.25">
      <c r="A172" s="4"/>
      <c r="B172" s="4"/>
      <c r="C172" s="4"/>
      <c r="D172" s="21" t="s">
        <v>800</v>
      </c>
      <c r="E172" s="281">
        <v>0.27</v>
      </c>
      <c r="F172" s="281">
        <v>0.126</v>
      </c>
    </row>
    <row r="173" spans="1:6" x14ac:dyDescent="0.25">
      <c r="A173" s="4"/>
      <c r="B173" s="4"/>
      <c r="C173" s="4"/>
      <c r="D173" s="21" t="s">
        <v>801</v>
      </c>
      <c r="E173" s="281">
        <v>0.25</v>
      </c>
      <c r="F173" s="281">
        <v>0.14899999999999999</v>
      </c>
    </row>
    <row r="174" spans="1:6" x14ac:dyDescent="0.25">
      <c r="A174" s="4"/>
      <c r="B174" s="4"/>
      <c r="C174" s="4"/>
      <c r="D174" s="21" t="s">
        <v>802</v>
      </c>
      <c r="E174" s="281">
        <v>0.25</v>
      </c>
      <c r="F174" s="281">
        <v>0.115</v>
      </c>
    </row>
    <row r="175" spans="1:6" x14ac:dyDescent="0.25">
      <c r="A175" s="4"/>
      <c r="B175" s="4"/>
      <c r="C175" s="4"/>
      <c r="D175" s="22" t="s">
        <v>815</v>
      </c>
      <c r="E175" s="282">
        <v>0.26</v>
      </c>
      <c r="F175" s="282">
        <v>8.199999999999999E-2</v>
      </c>
    </row>
    <row r="176" spans="1:6" x14ac:dyDescent="0.25">
      <c r="A176" s="4"/>
      <c r="B176" s="4"/>
      <c r="C176" s="4"/>
      <c r="D176" s="21" t="s">
        <v>803</v>
      </c>
      <c r="E176" s="281">
        <v>0.45</v>
      </c>
      <c r="F176" s="281">
        <v>0.115</v>
      </c>
    </row>
    <row r="177" spans="1:6" x14ac:dyDescent="0.25">
      <c r="A177" s="4"/>
      <c r="B177" s="4"/>
      <c r="C177" s="4"/>
      <c r="D177" s="21" t="s">
        <v>804</v>
      </c>
      <c r="E177" s="281">
        <v>0.4</v>
      </c>
      <c r="F177" s="281">
        <v>0.115</v>
      </c>
    </row>
    <row r="178" spans="1:6" x14ac:dyDescent="0.25">
      <c r="A178" s="4"/>
      <c r="B178" s="4"/>
      <c r="C178" s="4"/>
      <c r="D178" s="21" t="s">
        <v>805</v>
      </c>
      <c r="E178" s="281">
        <v>0.36</v>
      </c>
      <c r="F178" s="281">
        <v>0.115</v>
      </c>
    </row>
    <row r="179" spans="1:6" x14ac:dyDescent="0.25">
      <c r="A179" s="4"/>
      <c r="B179" s="4"/>
      <c r="C179" s="4"/>
      <c r="D179" s="21" t="s">
        <v>806</v>
      </c>
      <c r="E179" s="281">
        <v>0.25</v>
      </c>
      <c r="F179" s="281">
        <v>9.1999999999999998E-2</v>
      </c>
    </row>
    <row r="180" spans="1:6" x14ac:dyDescent="0.25">
      <c r="A180" s="4"/>
      <c r="B180" s="4"/>
      <c r="C180" s="4"/>
      <c r="D180" s="21" t="s">
        <v>807</v>
      </c>
      <c r="E180" s="281">
        <v>0.45</v>
      </c>
      <c r="F180" s="281">
        <v>0.24100000000000002</v>
      </c>
    </row>
    <row r="181" spans="1:6" x14ac:dyDescent="0.25">
      <c r="A181" s="4"/>
      <c r="B181" s="4"/>
      <c r="C181" s="4"/>
      <c r="D181" s="21" t="s">
        <v>808</v>
      </c>
      <c r="E181" s="281">
        <v>0.2</v>
      </c>
      <c r="F181" s="281">
        <v>7.2999999999999995E-2</v>
      </c>
    </row>
    <row r="182" spans="1:6" x14ac:dyDescent="0.25">
      <c r="A182" s="4"/>
      <c r="B182" s="4"/>
      <c r="C182" s="4"/>
      <c r="D182" s="21" t="s">
        <v>809</v>
      </c>
      <c r="E182" s="281">
        <v>0.2</v>
      </c>
      <c r="F182" s="281">
        <v>7.2999999999999995E-2</v>
      </c>
    </row>
    <row r="183" spans="1:6" x14ac:dyDescent="0.25">
      <c r="A183" s="4"/>
      <c r="B183" s="4"/>
      <c r="C183" s="4"/>
      <c r="D183" s="21" t="s">
        <v>810</v>
      </c>
      <c r="E183" s="281">
        <v>0.35</v>
      </c>
      <c r="F183" s="281">
        <v>0.115</v>
      </c>
    </row>
    <row r="184" spans="1:6" x14ac:dyDescent="0.25">
      <c r="A184" s="4"/>
      <c r="B184" s="4"/>
      <c r="C184" s="4"/>
      <c r="D184" s="21" t="s">
        <v>811</v>
      </c>
      <c r="E184" s="281">
        <v>0.16</v>
      </c>
      <c r="F184" s="281">
        <v>0.06</v>
      </c>
    </row>
    <row r="185" spans="1:6" x14ac:dyDescent="0.25">
      <c r="A185" s="4"/>
      <c r="B185" s="4"/>
      <c r="C185" s="4"/>
      <c r="D185" s="21" t="s">
        <v>812</v>
      </c>
      <c r="E185" s="281">
        <v>0.35</v>
      </c>
      <c r="F185" s="281">
        <v>0.16</v>
      </c>
    </row>
    <row r="186" spans="1:6" x14ac:dyDescent="0.25">
      <c r="A186" s="4"/>
      <c r="B186" s="4"/>
      <c r="C186" s="4"/>
      <c r="D186" s="21" t="s">
        <v>813</v>
      </c>
      <c r="E186" s="281">
        <v>0.2</v>
      </c>
      <c r="F186" s="281">
        <v>0.06</v>
      </c>
    </row>
    <row r="187" spans="1:6" x14ac:dyDescent="0.25">
      <c r="A187" s="4"/>
      <c r="B187" s="4"/>
      <c r="C187" s="4"/>
      <c r="D187" s="21" t="s">
        <v>814</v>
      </c>
      <c r="E187" s="281">
        <v>0.18</v>
      </c>
      <c r="F187" s="281">
        <v>0.08</v>
      </c>
    </row>
    <row r="188" spans="1:6" x14ac:dyDescent="0.25">
      <c r="A188" s="4"/>
      <c r="B188" s="4"/>
      <c r="C188" s="4"/>
      <c r="D188" s="5" t="s">
        <v>860</v>
      </c>
      <c r="E188" s="428">
        <v>0.11</v>
      </c>
      <c r="F188" s="428">
        <v>0.02</v>
      </c>
    </row>
    <row r="189" spans="1:6" x14ac:dyDescent="0.25">
      <c r="D189" s="5" t="s">
        <v>861</v>
      </c>
      <c r="E189" s="15">
        <v>0.1</v>
      </c>
      <c r="F189" s="428">
        <v>0.02</v>
      </c>
    </row>
    <row r="190" spans="1:6" x14ac:dyDescent="0.25">
      <c r="D190" s="5" t="s">
        <v>862</v>
      </c>
      <c r="E190" s="15">
        <v>0.1</v>
      </c>
      <c r="F190" s="428">
        <v>0.02</v>
      </c>
    </row>
    <row r="191" spans="1:6" x14ac:dyDescent="0.25">
      <c r="D191" s="5" t="s">
        <v>863</v>
      </c>
      <c r="E191" s="15">
        <v>0.19</v>
      </c>
      <c r="F191" s="428">
        <v>0.05</v>
      </c>
    </row>
    <row r="192" spans="1:6" x14ac:dyDescent="0.25">
      <c r="D192" s="5" t="s">
        <v>864</v>
      </c>
      <c r="E192" s="15">
        <v>0.21</v>
      </c>
      <c r="F192" s="15">
        <v>7.0000000000000007E-2</v>
      </c>
    </row>
    <row r="193" spans="4:6" x14ac:dyDescent="0.25">
      <c r="D193" s="5" t="s">
        <v>865</v>
      </c>
      <c r="E193" s="15">
        <v>0.16</v>
      </c>
      <c r="F193" s="428">
        <v>0.05</v>
      </c>
    </row>
    <row r="194" spans="4:6" x14ac:dyDescent="0.25">
      <c r="D194" s="5" t="s">
        <v>866</v>
      </c>
      <c r="E194" s="15">
        <v>0.15</v>
      </c>
      <c r="F194" s="428">
        <v>0.05</v>
      </c>
    </row>
    <row r="195" spans="4:6" x14ac:dyDescent="0.25">
      <c r="D195" s="5" t="s">
        <v>867</v>
      </c>
      <c r="E195" s="15">
        <v>0.18</v>
      </c>
      <c r="F195" s="15">
        <v>7.0000000000000007E-2</v>
      </c>
    </row>
    <row r="196" spans="4:6" x14ac:dyDescent="0.25">
      <c r="D196" s="5" t="s">
        <v>868</v>
      </c>
      <c r="E196" s="15">
        <v>0.25</v>
      </c>
      <c r="F196" s="15">
        <v>0.09</v>
      </c>
    </row>
    <row r="197" spans="4:6" x14ac:dyDescent="0.25">
      <c r="D197" s="5" t="s">
        <v>869</v>
      </c>
      <c r="E197" s="15">
        <v>0.2</v>
      </c>
      <c r="F197" s="15">
        <v>7.0000000000000007E-2</v>
      </c>
    </row>
    <row r="198" spans="4:6" x14ac:dyDescent="0.25">
      <c r="D198" s="5" t="s">
        <v>870</v>
      </c>
      <c r="E198" s="15">
        <v>0.2</v>
      </c>
      <c r="F198" s="15">
        <v>7.0000000000000007E-2</v>
      </c>
    </row>
    <row r="199" spans="4:6" x14ac:dyDescent="0.25">
      <c r="D199" s="5" t="s">
        <v>871</v>
      </c>
      <c r="E199" s="15">
        <v>0.2</v>
      </c>
      <c r="F199" s="15">
        <v>7.0000000000000007E-2</v>
      </c>
    </row>
    <row r="200" spans="4:6" x14ac:dyDescent="0.25">
      <c r="D200" s="5" t="s">
        <v>872</v>
      </c>
      <c r="E200" s="15">
        <v>0.2</v>
      </c>
      <c r="F200" s="428">
        <v>0.05</v>
      </c>
    </row>
    <row r="201" spans="4:6" x14ac:dyDescent="0.25">
      <c r="D201" s="5" t="s">
        <v>873</v>
      </c>
      <c r="E201" s="15">
        <v>0.2</v>
      </c>
      <c r="F201" s="15">
        <v>7.0000000000000007E-2</v>
      </c>
    </row>
    <row r="202" spans="4:6" x14ac:dyDescent="0.25">
      <c r="D202" s="5" t="s">
        <v>874</v>
      </c>
      <c r="E202" s="15">
        <v>0.2</v>
      </c>
      <c r="F202" s="15">
        <v>7.0000000000000007E-2</v>
      </c>
    </row>
    <row r="203" spans="4:6" x14ac:dyDescent="0.25">
      <c r="D203" s="5" t="s">
        <v>875</v>
      </c>
      <c r="E203" s="15">
        <v>0.2</v>
      </c>
      <c r="F203" s="15">
        <v>0.21</v>
      </c>
    </row>
    <row r="204" spans="4:6" x14ac:dyDescent="0.25">
      <c r="D204" s="129" t="s">
        <v>497</v>
      </c>
      <c r="E204" s="283"/>
      <c r="F204" s="283"/>
    </row>
    <row r="205" spans="4:6" x14ac:dyDescent="0.25">
      <c r="D205" s="129" t="s">
        <v>498</v>
      </c>
      <c r="E205" s="283"/>
      <c r="F205" s="283"/>
    </row>
    <row r="206" spans="4:6" x14ac:dyDescent="0.25">
      <c r="D206" s="129" t="s">
        <v>499</v>
      </c>
      <c r="E206" s="283"/>
      <c r="F206" s="283"/>
    </row>
    <row r="207" spans="4:6" x14ac:dyDescent="0.25">
      <c r="D207" s="129" t="s">
        <v>500</v>
      </c>
      <c r="E207" s="283"/>
      <c r="F207" s="283"/>
    </row>
    <row r="208" spans="4:6" x14ac:dyDescent="0.25">
      <c r="D208" s="129" t="s">
        <v>501</v>
      </c>
      <c r="E208" s="283"/>
      <c r="F208" s="283"/>
    </row>
    <row r="209" spans="4:6" x14ac:dyDescent="0.25">
      <c r="D209" s="129" t="s">
        <v>502</v>
      </c>
      <c r="E209" s="283"/>
      <c r="F209" s="283"/>
    </row>
    <row r="210" spans="4:6" x14ac:dyDescent="0.25">
      <c r="D210" s="129" t="s">
        <v>503</v>
      </c>
      <c r="E210" s="283"/>
      <c r="F210" s="283"/>
    </row>
    <row r="211" spans="4:6" x14ac:dyDescent="0.25">
      <c r="D211" s="129" t="s">
        <v>504</v>
      </c>
      <c r="E211" s="283"/>
      <c r="F211" s="283"/>
    </row>
    <row r="212" spans="4:6" x14ac:dyDescent="0.25">
      <c r="D212" s="129" t="s">
        <v>505</v>
      </c>
      <c r="E212" s="283"/>
      <c r="F212" s="283"/>
    </row>
    <row r="213" spans="4:6" x14ac:dyDescent="0.25">
      <c r="D213" s="129" t="s">
        <v>506</v>
      </c>
      <c r="E213" s="283"/>
      <c r="F213" s="283"/>
    </row>
  </sheetData>
  <sheetProtection algorithmName="SHA-512" hashValue="e17eAvcuQrMOCSYL9x8602BRt6Jk0+OhNR2YULLOV3vT88g8IPgD36dwzYCRj5sdsy047YY+iltIrB+57sjvAg==" saltValue="eRZXGFAVLqieGrESk9nT0Q==" spinCount="100000" sheet="1" selectLockedCells="1"/>
  <pageMargins left="0.7" right="0.7" top="0.78740157499999996" bottom="0.78740157499999996"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Tabelle13"/>
  <dimension ref="A1:E189"/>
  <sheetViews>
    <sheetView workbookViewId="0">
      <pane ySplit="2" topLeftCell="A3" activePane="bottomLeft" state="frozen"/>
      <selection pane="bottomLeft" activeCell="A46" sqref="A46"/>
    </sheetView>
  </sheetViews>
  <sheetFormatPr baseColWidth="10" defaultRowHeight="15" x14ac:dyDescent="0.25"/>
  <cols>
    <col min="1" max="1" width="50.5703125" customWidth="1"/>
    <col min="2" max="2" width="36.140625" customWidth="1"/>
    <col min="3" max="3" width="21.28515625" customWidth="1"/>
    <col min="4" max="4" width="19.42578125" customWidth="1"/>
    <col min="5" max="5" width="37.42578125" customWidth="1"/>
  </cols>
  <sheetData>
    <row r="1" spans="1:4" ht="23.25" x14ac:dyDescent="0.35">
      <c r="A1" s="227" t="s">
        <v>4</v>
      </c>
    </row>
    <row r="2" spans="1:4" ht="51" x14ac:dyDescent="0.25">
      <c r="A2" s="40" t="s">
        <v>318</v>
      </c>
      <c r="B2" s="40" t="s">
        <v>353</v>
      </c>
      <c r="C2" s="40" t="s">
        <v>833</v>
      </c>
      <c r="D2" s="40" t="s">
        <v>834</v>
      </c>
    </row>
    <row r="3" spans="1:4" x14ac:dyDescent="0.25">
      <c r="A3" s="41"/>
      <c r="B3" s="24"/>
      <c r="C3" s="24"/>
      <c r="D3" s="24"/>
    </row>
    <row r="4" spans="1:4" x14ac:dyDescent="0.25">
      <c r="A4" s="25" t="s">
        <v>247</v>
      </c>
      <c r="B4" s="26">
        <v>65</v>
      </c>
      <c r="C4" s="26">
        <v>24</v>
      </c>
      <c r="D4" s="26">
        <v>3</v>
      </c>
    </row>
    <row r="5" spans="1:4" x14ac:dyDescent="0.25">
      <c r="A5" s="5" t="s">
        <v>248</v>
      </c>
      <c r="B5" s="19">
        <v>22</v>
      </c>
      <c r="C5" s="19">
        <v>13.3</v>
      </c>
      <c r="D5" s="19">
        <v>4</v>
      </c>
    </row>
    <row r="6" spans="1:4" x14ac:dyDescent="0.25">
      <c r="A6" s="21" t="s">
        <v>249</v>
      </c>
      <c r="B6" s="19">
        <v>10</v>
      </c>
      <c r="C6" s="19">
        <v>84</v>
      </c>
      <c r="D6" s="19">
        <v>26</v>
      </c>
    </row>
    <row r="7" spans="1:4" x14ac:dyDescent="0.25">
      <c r="A7" s="21" t="s">
        <v>319</v>
      </c>
      <c r="B7" s="19">
        <v>25</v>
      </c>
      <c r="C7" s="19">
        <v>40</v>
      </c>
      <c r="D7" s="19">
        <v>13.7</v>
      </c>
    </row>
    <row r="8" spans="1:4" ht="17.25" x14ac:dyDescent="0.25">
      <c r="A8" s="21" t="s">
        <v>320</v>
      </c>
      <c r="B8" s="19">
        <v>60</v>
      </c>
      <c r="C8" s="19">
        <v>16.8</v>
      </c>
      <c r="D8" s="19">
        <v>6.8</v>
      </c>
    </row>
    <row r="9" spans="1:4" x14ac:dyDescent="0.25">
      <c r="A9" s="21" t="s">
        <v>321</v>
      </c>
      <c r="B9" s="19">
        <v>91</v>
      </c>
      <c r="C9" s="19">
        <v>100.8</v>
      </c>
      <c r="D9" s="19">
        <v>75.599999999999994</v>
      </c>
    </row>
    <row r="10" spans="1:4" ht="17.25" x14ac:dyDescent="0.25">
      <c r="A10" s="21" t="s">
        <v>322</v>
      </c>
      <c r="B10" s="19">
        <v>35</v>
      </c>
      <c r="C10" s="19">
        <v>16</v>
      </c>
      <c r="D10" s="19">
        <v>6.6</v>
      </c>
    </row>
    <row r="11" spans="1:4" ht="15" customHeight="1" x14ac:dyDescent="0.25">
      <c r="A11" s="21" t="s">
        <v>323</v>
      </c>
      <c r="B11" s="19">
        <v>60</v>
      </c>
      <c r="C11" s="19">
        <v>57.6</v>
      </c>
      <c r="D11" s="19">
        <v>11.5</v>
      </c>
    </row>
    <row r="12" spans="1:4" ht="20.100000000000001" customHeight="1" x14ac:dyDescent="0.25">
      <c r="A12" s="21" t="s">
        <v>324</v>
      </c>
      <c r="B12" s="19">
        <v>92</v>
      </c>
      <c r="C12" s="19">
        <v>61.1</v>
      </c>
      <c r="D12" s="19">
        <v>20.6</v>
      </c>
    </row>
    <row r="13" spans="1:4" ht="20.100000000000001" customHeight="1" x14ac:dyDescent="0.25">
      <c r="A13" s="21" t="s">
        <v>325</v>
      </c>
      <c r="B13" s="19">
        <v>90</v>
      </c>
      <c r="C13" s="19">
        <v>11.2</v>
      </c>
      <c r="D13" s="19">
        <v>3.9</v>
      </c>
    </row>
    <row r="14" spans="1:4" ht="20.100000000000001" customHeight="1" x14ac:dyDescent="0.25">
      <c r="A14" s="21" t="s">
        <v>326</v>
      </c>
      <c r="B14" s="19">
        <v>90</v>
      </c>
      <c r="C14" s="19">
        <v>134.4</v>
      </c>
      <c r="D14" s="19">
        <v>11.5</v>
      </c>
    </row>
    <row r="15" spans="1:4" ht="20.100000000000001" customHeight="1" x14ac:dyDescent="0.25">
      <c r="A15" s="21" t="s">
        <v>327</v>
      </c>
      <c r="B15" s="19">
        <v>18</v>
      </c>
      <c r="C15" s="19">
        <v>7.8</v>
      </c>
      <c r="D15" s="19">
        <v>6.4</v>
      </c>
    </row>
    <row r="16" spans="1:4" ht="20.100000000000001" customHeight="1" x14ac:dyDescent="0.25">
      <c r="A16" s="21" t="s">
        <v>328</v>
      </c>
      <c r="B16" s="19">
        <v>5.5</v>
      </c>
      <c r="C16" s="19">
        <v>52.8</v>
      </c>
      <c r="D16" s="19">
        <v>15.3</v>
      </c>
    </row>
    <row r="17" spans="1:4" ht="20.100000000000001" customHeight="1" x14ac:dyDescent="0.25">
      <c r="A17" s="21" t="s">
        <v>329</v>
      </c>
      <c r="B17" s="19">
        <v>89</v>
      </c>
      <c r="C17" s="19">
        <v>60.1</v>
      </c>
      <c r="D17" s="19">
        <v>22</v>
      </c>
    </row>
    <row r="18" spans="1:4" ht="20.100000000000001" customHeight="1" x14ac:dyDescent="0.25">
      <c r="A18" s="21" t="s">
        <v>330</v>
      </c>
      <c r="B18" s="19">
        <v>90</v>
      </c>
      <c r="C18" s="19">
        <v>59.2</v>
      </c>
      <c r="D18" s="19">
        <v>20.6</v>
      </c>
    </row>
    <row r="19" spans="1:4" ht="20.100000000000001" customHeight="1" x14ac:dyDescent="0.25">
      <c r="A19" s="21" t="s">
        <v>331</v>
      </c>
      <c r="B19" s="19">
        <v>90</v>
      </c>
      <c r="C19" s="19">
        <v>29.6</v>
      </c>
      <c r="D19" s="19">
        <v>8</v>
      </c>
    </row>
    <row r="20" spans="1:4" ht="20.100000000000001" customHeight="1" x14ac:dyDescent="0.25">
      <c r="A20" s="21" t="s">
        <v>332</v>
      </c>
      <c r="B20" s="19">
        <v>8.5</v>
      </c>
      <c r="C20" s="19">
        <v>57.6</v>
      </c>
      <c r="D20" s="19">
        <v>22.9</v>
      </c>
    </row>
    <row r="21" spans="1:4" ht="20.100000000000001" customHeight="1" x14ac:dyDescent="0.25">
      <c r="A21" s="22" t="s">
        <v>435</v>
      </c>
      <c r="B21" s="23">
        <v>89</v>
      </c>
      <c r="C21" s="23">
        <v>40</v>
      </c>
      <c r="D21" s="23">
        <v>16</v>
      </c>
    </row>
    <row r="22" spans="1:4" ht="20.100000000000001" customHeight="1" x14ac:dyDescent="0.25">
      <c r="A22" s="21" t="s">
        <v>333</v>
      </c>
      <c r="B22" s="19">
        <v>90</v>
      </c>
      <c r="C22" s="19">
        <v>40</v>
      </c>
      <c r="D22" s="19">
        <v>19.5</v>
      </c>
    </row>
    <row r="23" spans="1:4" ht="20.100000000000001" customHeight="1" x14ac:dyDescent="0.25">
      <c r="A23" s="21" t="s">
        <v>334</v>
      </c>
      <c r="B23" s="19">
        <v>92</v>
      </c>
      <c r="C23" s="19">
        <v>47.2</v>
      </c>
      <c r="D23" s="19">
        <v>18.3</v>
      </c>
    </row>
    <row r="24" spans="1:4" ht="20.100000000000001" customHeight="1" x14ac:dyDescent="0.25">
      <c r="A24" s="21" t="s">
        <v>335</v>
      </c>
      <c r="B24" s="19">
        <v>88</v>
      </c>
      <c r="C24" s="19">
        <v>4.3</v>
      </c>
      <c r="D24" s="19">
        <v>2.2999999999999998</v>
      </c>
    </row>
    <row r="25" spans="1:4" ht="20.100000000000001" customHeight="1" x14ac:dyDescent="0.25">
      <c r="A25" s="21" t="s">
        <v>336</v>
      </c>
      <c r="B25" s="19">
        <v>91</v>
      </c>
      <c r="C25" s="19">
        <v>16</v>
      </c>
      <c r="D25" s="19">
        <v>1.8</v>
      </c>
    </row>
    <row r="26" spans="1:4" ht="20.100000000000001" customHeight="1" x14ac:dyDescent="0.25">
      <c r="A26" s="21" t="s">
        <v>337</v>
      </c>
      <c r="B26" s="19">
        <v>5</v>
      </c>
      <c r="C26" s="19">
        <v>6.7</v>
      </c>
      <c r="D26" s="19">
        <v>30.7</v>
      </c>
    </row>
    <row r="27" spans="1:4" ht="20.100000000000001" customHeight="1" x14ac:dyDescent="0.25">
      <c r="A27" s="21" t="s">
        <v>338</v>
      </c>
      <c r="B27" s="19">
        <v>27</v>
      </c>
      <c r="C27" s="19">
        <v>13.6</v>
      </c>
      <c r="D27" s="19">
        <v>2.2999999999999998</v>
      </c>
    </row>
    <row r="28" spans="1:4" ht="20.100000000000001" customHeight="1" x14ac:dyDescent="0.25">
      <c r="A28" s="21" t="s">
        <v>339</v>
      </c>
      <c r="B28" s="19">
        <v>89</v>
      </c>
      <c r="C28" s="19">
        <v>61</v>
      </c>
      <c r="D28" s="19">
        <v>27.5</v>
      </c>
    </row>
    <row r="29" spans="1:4" ht="20.100000000000001" customHeight="1" x14ac:dyDescent="0.25">
      <c r="A29" s="21" t="s">
        <v>340</v>
      </c>
      <c r="B29" s="19">
        <v>90</v>
      </c>
      <c r="C29" s="19">
        <v>58.6</v>
      </c>
      <c r="D29" s="19">
        <v>27.5</v>
      </c>
    </row>
    <row r="30" spans="1:4" ht="20.100000000000001" customHeight="1" x14ac:dyDescent="0.25">
      <c r="A30" s="21" t="s">
        <v>341</v>
      </c>
      <c r="B30" s="19">
        <v>88</v>
      </c>
      <c r="C30" s="19">
        <v>25.6</v>
      </c>
      <c r="D30" s="19">
        <v>22.9</v>
      </c>
    </row>
    <row r="31" spans="1:4" ht="20.100000000000001" customHeight="1" x14ac:dyDescent="0.25">
      <c r="A31" s="21" t="s">
        <v>342</v>
      </c>
      <c r="B31" s="19">
        <v>88</v>
      </c>
      <c r="C31" s="19">
        <v>25.9</v>
      </c>
      <c r="D31" s="19">
        <v>25.4</v>
      </c>
    </row>
    <row r="32" spans="1:4" ht="20.100000000000001" customHeight="1" x14ac:dyDescent="0.25">
      <c r="A32" s="21" t="s">
        <v>354</v>
      </c>
      <c r="B32" s="19">
        <v>17</v>
      </c>
      <c r="C32" s="19">
        <v>12</v>
      </c>
      <c r="D32" s="19">
        <v>4.8</v>
      </c>
    </row>
    <row r="33" spans="1:5" ht="20.100000000000001" customHeight="1" x14ac:dyDescent="0.25">
      <c r="A33" s="22" t="s">
        <v>437</v>
      </c>
      <c r="B33" s="23">
        <v>88</v>
      </c>
      <c r="C33" s="23">
        <v>87.2</v>
      </c>
      <c r="D33" s="23">
        <v>17.2</v>
      </c>
    </row>
    <row r="34" spans="1:5" ht="20.100000000000001" customHeight="1" x14ac:dyDescent="0.25">
      <c r="A34" s="22" t="s">
        <v>436</v>
      </c>
      <c r="B34" s="23">
        <v>88</v>
      </c>
      <c r="C34" s="23">
        <v>80</v>
      </c>
      <c r="D34" s="23">
        <v>16.7</v>
      </c>
    </row>
    <row r="35" spans="1:5" ht="20.100000000000001" customHeight="1" x14ac:dyDescent="0.25">
      <c r="A35" s="21" t="s">
        <v>343</v>
      </c>
      <c r="B35" s="19">
        <v>88</v>
      </c>
      <c r="C35" s="19">
        <v>21.6</v>
      </c>
      <c r="D35" s="19">
        <v>3.7</v>
      </c>
    </row>
    <row r="36" spans="1:5" ht="20.100000000000001" customHeight="1" x14ac:dyDescent="0.25">
      <c r="A36" s="22" t="s">
        <v>438</v>
      </c>
      <c r="B36" s="23">
        <v>89</v>
      </c>
      <c r="C36" s="23">
        <v>60.8</v>
      </c>
      <c r="D36" s="23">
        <v>25.2</v>
      </c>
    </row>
    <row r="37" spans="1:5" ht="20.100000000000001" customHeight="1" x14ac:dyDescent="0.25">
      <c r="A37" s="21" t="s">
        <v>344</v>
      </c>
      <c r="B37" s="19">
        <v>35</v>
      </c>
      <c r="C37" s="19">
        <v>13.4</v>
      </c>
      <c r="D37" s="19">
        <v>5.6</v>
      </c>
    </row>
    <row r="38" spans="1:5" ht="20.100000000000001" customHeight="1" x14ac:dyDescent="0.25">
      <c r="A38" s="21" t="s">
        <v>345</v>
      </c>
      <c r="B38" s="19">
        <v>6.4</v>
      </c>
      <c r="C38" s="19">
        <v>15.8</v>
      </c>
      <c r="D38" s="19">
        <v>27.5</v>
      </c>
    </row>
    <row r="39" spans="1:5" ht="20.100000000000001" customHeight="1" x14ac:dyDescent="0.25">
      <c r="A39" s="21" t="s">
        <v>346</v>
      </c>
      <c r="B39" s="19">
        <v>6</v>
      </c>
      <c r="C39" s="19">
        <v>21.6</v>
      </c>
      <c r="D39" s="19">
        <v>15.3</v>
      </c>
    </row>
    <row r="40" spans="1:5" ht="20.100000000000001" customHeight="1" x14ac:dyDescent="0.25">
      <c r="A40" s="21" t="s">
        <v>347</v>
      </c>
      <c r="B40" s="19">
        <v>90</v>
      </c>
      <c r="C40" s="19">
        <v>13.3</v>
      </c>
      <c r="D40" s="19">
        <v>2.2999999999999998</v>
      </c>
    </row>
    <row r="41" spans="1:5" ht="20.100000000000001" customHeight="1" x14ac:dyDescent="0.25">
      <c r="A41" s="21" t="s">
        <v>348</v>
      </c>
      <c r="B41" s="19">
        <v>13.5</v>
      </c>
      <c r="C41" s="19">
        <v>41.6</v>
      </c>
      <c r="D41" s="19">
        <v>16.7</v>
      </c>
    </row>
    <row r="42" spans="1:5" ht="20.100000000000001" customHeight="1" x14ac:dyDescent="0.25">
      <c r="A42" s="21" t="s">
        <v>349</v>
      </c>
      <c r="B42" s="19">
        <v>87.5</v>
      </c>
      <c r="C42" s="19">
        <v>28.2</v>
      </c>
      <c r="D42" s="19">
        <v>24.1</v>
      </c>
    </row>
    <row r="43" spans="1:5" ht="20.100000000000001" customHeight="1" x14ac:dyDescent="0.25">
      <c r="A43" s="21" t="s">
        <v>350</v>
      </c>
      <c r="B43" s="19">
        <v>88</v>
      </c>
      <c r="C43" s="19">
        <v>25.6</v>
      </c>
      <c r="D43" s="19">
        <v>29.8</v>
      </c>
    </row>
    <row r="44" spans="1:5" ht="20.100000000000001" customHeight="1" x14ac:dyDescent="0.25">
      <c r="A44" s="22" t="s">
        <v>351</v>
      </c>
      <c r="B44" s="20">
        <v>87</v>
      </c>
      <c r="C44" s="20">
        <v>30.4</v>
      </c>
      <c r="D44" s="20">
        <v>16</v>
      </c>
    </row>
    <row r="45" spans="1:5" ht="20.100000000000001" customHeight="1" x14ac:dyDescent="0.25">
      <c r="A45" s="25" t="s">
        <v>352</v>
      </c>
      <c r="B45" s="26">
        <v>78</v>
      </c>
      <c r="C45" s="26">
        <v>21.6</v>
      </c>
      <c r="D45" s="26">
        <v>1.1000000000000001</v>
      </c>
    </row>
    <row r="46" spans="1:5" x14ac:dyDescent="0.25">
      <c r="A46" s="247" t="s">
        <v>497</v>
      </c>
      <c r="B46" s="201"/>
      <c r="C46" s="201"/>
      <c r="D46" s="201"/>
      <c r="E46" t="s">
        <v>836</v>
      </c>
    </row>
    <row r="47" spans="1:5" x14ac:dyDescent="0.25">
      <c r="A47" s="247" t="s">
        <v>498</v>
      </c>
      <c r="B47" s="201"/>
      <c r="C47" s="201"/>
      <c r="D47" s="201"/>
      <c r="E47" t="s">
        <v>836</v>
      </c>
    </row>
    <row r="48" spans="1:5" x14ac:dyDescent="0.25">
      <c r="A48" s="247" t="s">
        <v>499</v>
      </c>
      <c r="B48" s="201"/>
      <c r="C48" s="201"/>
      <c r="D48" s="201"/>
      <c r="E48" t="s">
        <v>836</v>
      </c>
    </row>
    <row r="49" spans="1:5" x14ac:dyDescent="0.25">
      <c r="A49" s="247" t="s">
        <v>500</v>
      </c>
      <c r="B49" s="201"/>
      <c r="C49" s="201"/>
      <c r="D49" s="201"/>
      <c r="E49" t="s">
        <v>836</v>
      </c>
    </row>
    <row r="50" spans="1:5" x14ac:dyDescent="0.25">
      <c r="A50" s="247" t="s">
        <v>501</v>
      </c>
      <c r="B50" s="201"/>
      <c r="C50" s="201"/>
      <c r="D50" s="201"/>
      <c r="E50" t="s">
        <v>836</v>
      </c>
    </row>
    <row r="51" spans="1:5" x14ac:dyDescent="0.25">
      <c r="A51" s="247" t="s">
        <v>502</v>
      </c>
      <c r="B51" s="201"/>
      <c r="C51" s="201"/>
      <c r="D51" s="201"/>
      <c r="E51" t="s">
        <v>836</v>
      </c>
    </row>
    <row r="52" spans="1:5" x14ac:dyDescent="0.25">
      <c r="A52" s="247" t="s">
        <v>503</v>
      </c>
      <c r="B52" s="201"/>
      <c r="C52" s="201"/>
      <c r="D52" s="201"/>
      <c r="E52" t="s">
        <v>836</v>
      </c>
    </row>
    <row r="53" spans="1:5" x14ac:dyDescent="0.25">
      <c r="A53" s="247" t="s">
        <v>504</v>
      </c>
      <c r="B53" s="201"/>
      <c r="C53" s="201"/>
      <c r="D53" s="201"/>
      <c r="E53" t="s">
        <v>836</v>
      </c>
    </row>
    <row r="54" spans="1:5" x14ac:dyDescent="0.25">
      <c r="A54" s="247" t="s">
        <v>505</v>
      </c>
      <c r="B54" s="201"/>
      <c r="C54" s="201"/>
      <c r="D54" s="201"/>
      <c r="E54" t="s">
        <v>836</v>
      </c>
    </row>
    <row r="55" spans="1:5" x14ac:dyDescent="0.25">
      <c r="A55" s="247" t="s">
        <v>506</v>
      </c>
      <c r="B55" s="201"/>
      <c r="C55" s="201"/>
      <c r="D55" s="201"/>
      <c r="E55" t="s">
        <v>836</v>
      </c>
    </row>
    <row r="56" spans="1:5" x14ac:dyDescent="0.25">
      <c r="A56" s="140" t="s">
        <v>109</v>
      </c>
      <c r="B56" s="220" t="s">
        <v>835</v>
      </c>
      <c r="C56" s="141">
        <v>18.100000000000001</v>
      </c>
      <c r="D56" s="141">
        <v>8</v>
      </c>
    </row>
    <row r="57" spans="1:5" x14ac:dyDescent="0.25">
      <c r="A57" s="140" t="s">
        <v>110</v>
      </c>
      <c r="B57" s="285" t="s">
        <v>835</v>
      </c>
      <c r="C57" s="141">
        <v>22.1</v>
      </c>
      <c r="D57" s="141">
        <v>10.4</v>
      </c>
    </row>
    <row r="58" spans="1:5" x14ac:dyDescent="0.25">
      <c r="A58" s="140" t="s">
        <v>111</v>
      </c>
      <c r="B58" s="285" t="s">
        <v>835</v>
      </c>
      <c r="C58" s="141">
        <v>5</v>
      </c>
      <c r="D58" s="141">
        <v>3</v>
      </c>
    </row>
    <row r="59" spans="1:5" x14ac:dyDescent="0.25">
      <c r="A59" s="140" t="s">
        <v>112</v>
      </c>
      <c r="B59" s="285" t="s">
        <v>835</v>
      </c>
      <c r="C59" s="141">
        <v>21.099999999999998</v>
      </c>
      <c r="D59" s="141">
        <v>8</v>
      </c>
    </row>
    <row r="60" spans="1:5" x14ac:dyDescent="0.25">
      <c r="A60" s="140" t="s">
        <v>113</v>
      </c>
      <c r="B60" s="285" t="s">
        <v>835</v>
      </c>
      <c r="C60" s="141">
        <v>25.099999999999998</v>
      </c>
      <c r="D60" s="141">
        <v>10.4</v>
      </c>
    </row>
    <row r="61" spans="1:5" x14ac:dyDescent="0.25">
      <c r="A61" s="140" t="s">
        <v>114</v>
      </c>
      <c r="B61" s="285" t="s">
        <v>835</v>
      </c>
      <c r="C61" s="141">
        <v>5</v>
      </c>
      <c r="D61" s="141">
        <v>3</v>
      </c>
    </row>
    <row r="62" spans="1:5" x14ac:dyDescent="0.25">
      <c r="A62" s="140" t="s">
        <v>115</v>
      </c>
      <c r="B62" s="285" t="s">
        <v>835</v>
      </c>
      <c r="C62" s="141">
        <v>24.1</v>
      </c>
      <c r="D62" s="141">
        <v>8</v>
      </c>
    </row>
    <row r="63" spans="1:5" x14ac:dyDescent="0.25">
      <c r="A63" s="140" t="s">
        <v>508</v>
      </c>
      <c r="B63" s="285" t="s">
        <v>835</v>
      </c>
      <c r="C63" s="141">
        <v>5</v>
      </c>
      <c r="D63" s="141">
        <v>3</v>
      </c>
    </row>
    <row r="64" spans="1:5" x14ac:dyDescent="0.25">
      <c r="A64" s="140" t="s">
        <v>116</v>
      </c>
      <c r="B64" s="285" t="s">
        <v>835</v>
      </c>
      <c r="C64" s="141">
        <v>28.1</v>
      </c>
      <c r="D64" s="141">
        <v>10.4</v>
      </c>
    </row>
    <row r="65" spans="1:4" x14ac:dyDescent="0.25">
      <c r="A65" s="140" t="s">
        <v>117</v>
      </c>
      <c r="B65" s="285" t="s">
        <v>835</v>
      </c>
      <c r="C65" s="141">
        <v>22.599999999999998</v>
      </c>
      <c r="D65" s="141">
        <v>8</v>
      </c>
    </row>
    <row r="66" spans="1:4" x14ac:dyDescent="0.25">
      <c r="A66" s="140" t="s">
        <v>118</v>
      </c>
      <c r="B66" s="285" t="s">
        <v>835</v>
      </c>
      <c r="C66" s="141">
        <v>26.6</v>
      </c>
      <c r="D66" s="141">
        <v>10.4</v>
      </c>
    </row>
    <row r="67" spans="1:4" x14ac:dyDescent="0.25">
      <c r="A67" s="140" t="s">
        <v>119</v>
      </c>
      <c r="B67" s="285" t="s">
        <v>835</v>
      </c>
      <c r="C67" s="141">
        <v>15.1</v>
      </c>
      <c r="D67" s="141">
        <v>8</v>
      </c>
    </row>
    <row r="68" spans="1:4" x14ac:dyDescent="0.25">
      <c r="A68" s="140" t="s">
        <v>120</v>
      </c>
      <c r="B68" s="285" t="s">
        <v>835</v>
      </c>
      <c r="C68" s="141">
        <v>19.600000000000001</v>
      </c>
      <c r="D68" s="141">
        <v>10.700000000000001</v>
      </c>
    </row>
    <row r="69" spans="1:4" x14ac:dyDescent="0.25">
      <c r="A69" s="140" t="s">
        <v>121</v>
      </c>
      <c r="B69" s="285" t="s">
        <v>835</v>
      </c>
      <c r="C69" s="141">
        <v>5</v>
      </c>
      <c r="D69" s="141">
        <v>3</v>
      </c>
    </row>
    <row r="70" spans="1:4" x14ac:dyDescent="0.25">
      <c r="A70" s="140" t="s">
        <v>122</v>
      </c>
      <c r="B70" s="285" t="s">
        <v>835</v>
      </c>
      <c r="C70" s="141">
        <v>16.5</v>
      </c>
      <c r="D70" s="141">
        <v>8</v>
      </c>
    </row>
    <row r="71" spans="1:4" x14ac:dyDescent="0.25">
      <c r="A71" s="140" t="s">
        <v>123</v>
      </c>
      <c r="B71" s="285" t="s">
        <v>835</v>
      </c>
      <c r="C71" s="141">
        <v>21</v>
      </c>
      <c r="D71" s="141">
        <v>10.700000000000001</v>
      </c>
    </row>
    <row r="72" spans="1:4" x14ac:dyDescent="0.25">
      <c r="A72" s="140" t="s">
        <v>124</v>
      </c>
      <c r="B72" s="285" t="s">
        <v>835</v>
      </c>
      <c r="C72" s="141">
        <v>5</v>
      </c>
      <c r="D72" s="141">
        <v>3</v>
      </c>
    </row>
    <row r="73" spans="1:4" x14ac:dyDescent="0.25">
      <c r="A73" s="140" t="s">
        <v>125</v>
      </c>
      <c r="B73" s="285" t="s">
        <v>835</v>
      </c>
      <c r="C73" s="141">
        <v>16.5</v>
      </c>
      <c r="D73" s="141">
        <v>8</v>
      </c>
    </row>
    <row r="74" spans="1:4" x14ac:dyDescent="0.25">
      <c r="A74" s="140" t="s">
        <v>126</v>
      </c>
      <c r="B74" s="285" t="s">
        <v>835</v>
      </c>
      <c r="C74" s="141">
        <v>21</v>
      </c>
      <c r="D74" s="141">
        <v>10.700000000000001</v>
      </c>
    </row>
    <row r="75" spans="1:4" x14ac:dyDescent="0.25">
      <c r="A75" s="140" t="s">
        <v>127</v>
      </c>
      <c r="B75" s="285" t="s">
        <v>835</v>
      </c>
      <c r="C75" s="141">
        <v>5</v>
      </c>
      <c r="D75" s="141">
        <v>3</v>
      </c>
    </row>
    <row r="76" spans="1:4" x14ac:dyDescent="0.25">
      <c r="A76" s="140" t="s">
        <v>128</v>
      </c>
      <c r="B76" s="285" t="s">
        <v>835</v>
      </c>
      <c r="C76" s="141">
        <v>17.899999999999999</v>
      </c>
      <c r="D76" s="141">
        <v>8</v>
      </c>
    </row>
    <row r="77" spans="1:4" x14ac:dyDescent="0.25">
      <c r="A77" s="140" t="s">
        <v>129</v>
      </c>
      <c r="B77" s="285" t="s">
        <v>835</v>
      </c>
      <c r="C77" s="141">
        <v>22.400000000000002</v>
      </c>
      <c r="D77" s="141">
        <v>10.700000000000001</v>
      </c>
    </row>
    <row r="78" spans="1:4" x14ac:dyDescent="0.25">
      <c r="A78" s="140" t="s">
        <v>130</v>
      </c>
      <c r="B78" s="285" t="s">
        <v>835</v>
      </c>
      <c r="C78" s="141">
        <v>5</v>
      </c>
      <c r="D78" s="141">
        <v>3</v>
      </c>
    </row>
    <row r="79" spans="1:4" x14ac:dyDescent="0.25">
      <c r="A79" s="140" t="s">
        <v>131</v>
      </c>
      <c r="B79" s="285" t="s">
        <v>835</v>
      </c>
      <c r="C79" s="141">
        <v>16.5</v>
      </c>
      <c r="D79" s="141">
        <v>8</v>
      </c>
    </row>
    <row r="80" spans="1:4" x14ac:dyDescent="0.25">
      <c r="A80" s="140" t="s">
        <v>132</v>
      </c>
      <c r="B80" s="285" t="s">
        <v>835</v>
      </c>
      <c r="C80" s="141">
        <v>20</v>
      </c>
      <c r="D80" s="141">
        <v>10.1</v>
      </c>
    </row>
    <row r="81" spans="1:4" x14ac:dyDescent="0.25">
      <c r="A81" s="140" t="s">
        <v>133</v>
      </c>
      <c r="B81" s="285" t="s">
        <v>835</v>
      </c>
      <c r="C81" s="141">
        <v>5</v>
      </c>
      <c r="D81" s="141">
        <v>3</v>
      </c>
    </row>
    <row r="82" spans="1:4" x14ac:dyDescent="0.25">
      <c r="A82" s="140" t="s">
        <v>134</v>
      </c>
      <c r="B82" s="285" t="s">
        <v>835</v>
      </c>
      <c r="C82" s="141">
        <v>17.899999999999999</v>
      </c>
      <c r="D82" s="141">
        <v>8</v>
      </c>
    </row>
    <row r="83" spans="1:4" x14ac:dyDescent="0.25">
      <c r="A83" s="140" t="s">
        <v>135</v>
      </c>
      <c r="B83" s="285" t="s">
        <v>835</v>
      </c>
      <c r="C83" s="141">
        <v>21.400000000000002</v>
      </c>
      <c r="D83" s="141">
        <v>10.1</v>
      </c>
    </row>
    <row r="84" spans="1:4" x14ac:dyDescent="0.25">
      <c r="A84" s="140" t="s">
        <v>136</v>
      </c>
      <c r="B84" s="285" t="s">
        <v>835</v>
      </c>
      <c r="C84" s="141">
        <v>5</v>
      </c>
      <c r="D84" s="141">
        <v>3</v>
      </c>
    </row>
    <row r="85" spans="1:4" x14ac:dyDescent="0.25">
      <c r="A85" s="140" t="s">
        <v>137</v>
      </c>
      <c r="B85" s="285" t="s">
        <v>835</v>
      </c>
      <c r="C85" s="141">
        <v>16.5</v>
      </c>
      <c r="D85" s="141">
        <v>8</v>
      </c>
    </row>
    <row r="86" spans="1:4" x14ac:dyDescent="0.25">
      <c r="A86" s="140" t="s">
        <v>138</v>
      </c>
      <c r="B86" s="285" t="s">
        <v>835</v>
      </c>
      <c r="C86" s="141">
        <v>20.5</v>
      </c>
      <c r="D86" s="141">
        <v>10.4</v>
      </c>
    </row>
    <row r="87" spans="1:4" x14ac:dyDescent="0.25">
      <c r="A87" s="140" t="s">
        <v>139</v>
      </c>
      <c r="B87" s="285" t="s">
        <v>835</v>
      </c>
      <c r="C87" s="141">
        <v>5</v>
      </c>
      <c r="D87" s="141">
        <v>3</v>
      </c>
    </row>
    <row r="88" spans="1:4" x14ac:dyDescent="0.25">
      <c r="A88" s="140" t="s">
        <v>140</v>
      </c>
      <c r="B88" s="285" t="s">
        <v>835</v>
      </c>
      <c r="C88" s="141">
        <v>17.899999999999999</v>
      </c>
      <c r="D88" s="141">
        <v>8</v>
      </c>
    </row>
    <row r="89" spans="1:4" x14ac:dyDescent="0.25">
      <c r="A89" s="140" t="s">
        <v>141</v>
      </c>
      <c r="B89" s="285" t="s">
        <v>835</v>
      </c>
      <c r="C89" s="141">
        <v>21.9</v>
      </c>
      <c r="D89" s="141">
        <v>10.4</v>
      </c>
    </row>
    <row r="90" spans="1:4" x14ac:dyDescent="0.25">
      <c r="A90" s="140" t="s">
        <v>142</v>
      </c>
      <c r="B90" s="285" t="s">
        <v>835</v>
      </c>
      <c r="C90" s="141">
        <v>5</v>
      </c>
      <c r="D90" s="141">
        <v>3</v>
      </c>
    </row>
    <row r="91" spans="1:4" x14ac:dyDescent="0.25">
      <c r="A91" s="140" t="s">
        <v>143</v>
      </c>
      <c r="B91" s="285" t="s">
        <v>835</v>
      </c>
      <c r="C91" s="141">
        <v>13.799999999999999</v>
      </c>
      <c r="D91" s="141">
        <v>8</v>
      </c>
    </row>
    <row r="92" spans="1:4" x14ac:dyDescent="0.25">
      <c r="A92" s="140" t="s">
        <v>144</v>
      </c>
      <c r="B92" s="285" t="s">
        <v>835</v>
      </c>
      <c r="C92" s="141">
        <v>17.3</v>
      </c>
      <c r="D92" s="141">
        <v>10.1</v>
      </c>
    </row>
    <row r="93" spans="1:4" x14ac:dyDescent="0.25">
      <c r="A93" s="140" t="s">
        <v>145</v>
      </c>
      <c r="B93" s="285" t="s">
        <v>835</v>
      </c>
      <c r="C93" s="141">
        <v>5</v>
      </c>
      <c r="D93" s="141">
        <v>3</v>
      </c>
    </row>
    <row r="94" spans="1:4" x14ac:dyDescent="0.25">
      <c r="A94" s="140" t="s">
        <v>146</v>
      </c>
      <c r="B94" s="285" t="s">
        <v>835</v>
      </c>
      <c r="C94" s="141">
        <v>15.1</v>
      </c>
      <c r="D94" s="141">
        <v>8</v>
      </c>
    </row>
    <row r="95" spans="1:4" x14ac:dyDescent="0.25">
      <c r="A95" s="140" t="s">
        <v>147</v>
      </c>
      <c r="B95" s="285" t="s">
        <v>835</v>
      </c>
      <c r="C95" s="141">
        <v>18.600000000000001</v>
      </c>
      <c r="D95" s="141">
        <v>10.1</v>
      </c>
    </row>
    <row r="96" spans="1:4" x14ac:dyDescent="0.25">
      <c r="A96" s="140" t="s">
        <v>148</v>
      </c>
      <c r="B96" s="285" t="s">
        <v>835</v>
      </c>
      <c r="C96" s="141">
        <v>5</v>
      </c>
      <c r="D96" s="141">
        <v>3</v>
      </c>
    </row>
    <row r="97" spans="1:4" x14ac:dyDescent="0.25">
      <c r="A97" s="140" t="s">
        <v>149</v>
      </c>
      <c r="B97" s="285" t="s">
        <v>835</v>
      </c>
      <c r="C97" s="141">
        <v>15.1</v>
      </c>
      <c r="D97" s="141">
        <v>8</v>
      </c>
    </row>
    <row r="98" spans="1:4" x14ac:dyDescent="0.25">
      <c r="A98" s="140" t="s">
        <v>150</v>
      </c>
      <c r="B98" s="285" t="s">
        <v>835</v>
      </c>
      <c r="C98" s="141">
        <v>20.6</v>
      </c>
      <c r="D98" s="141">
        <v>11.299999999999999</v>
      </c>
    </row>
    <row r="99" spans="1:4" x14ac:dyDescent="0.25">
      <c r="A99" s="140" t="s">
        <v>151</v>
      </c>
      <c r="B99" s="285" t="s">
        <v>835</v>
      </c>
      <c r="C99" s="141">
        <v>5</v>
      </c>
      <c r="D99" s="141">
        <v>3</v>
      </c>
    </row>
    <row r="100" spans="1:4" x14ac:dyDescent="0.25">
      <c r="A100" s="140" t="s">
        <v>152</v>
      </c>
      <c r="B100" s="285" t="s">
        <v>835</v>
      </c>
      <c r="C100" s="141">
        <v>16.5</v>
      </c>
      <c r="D100" s="141">
        <v>8</v>
      </c>
    </row>
    <row r="101" spans="1:4" x14ac:dyDescent="0.25">
      <c r="A101" s="140" t="s">
        <v>153</v>
      </c>
      <c r="B101" s="285" t="s">
        <v>835</v>
      </c>
      <c r="C101" s="141">
        <v>22</v>
      </c>
      <c r="D101" s="141">
        <v>11.299999999999999</v>
      </c>
    </row>
    <row r="102" spans="1:4" x14ac:dyDescent="0.25">
      <c r="A102" s="140" t="s">
        <v>154</v>
      </c>
      <c r="B102" s="285" t="s">
        <v>835</v>
      </c>
      <c r="C102" s="141">
        <v>5</v>
      </c>
      <c r="D102" s="141">
        <v>3</v>
      </c>
    </row>
    <row r="103" spans="1:4" x14ac:dyDescent="0.25">
      <c r="A103" s="140" t="s">
        <v>155</v>
      </c>
      <c r="B103" s="285" t="s">
        <v>835</v>
      </c>
      <c r="C103" s="141">
        <v>16</v>
      </c>
      <c r="D103" s="141">
        <v>8</v>
      </c>
    </row>
    <row r="104" spans="1:4" x14ac:dyDescent="0.25">
      <c r="A104" s="140" t="s">
        <v>156</v>
      </c>
      <c r="B104" s="285" t="s">
        <v>835</v>
      </c>
      <c r="C104" s="141">
        <v>21</v>
      </c>
      <c r="D104" s="141">
        <v>11</v>
      </c>
    </row>
    <row r="105" spans="1:4" x14ac:dyDescent="0.25">
      <c r="A105" s="140" t="s">
        <v>157</v>
      </c>
      <c r="B105" s="285" t="s">
        <v>835</v>
      </c>
      <c r="C105" s="141">
        <v>5</v>
      </c>
      <c r="D105" s="141">
        <v>3</v>
      </c>
    </row>
    <row r="106" spans="1:4" x14ac:dyDescent="0.25">
      <c r="A106" s="140" t="s">
        <v>158</v>
      </c>
      <c r="B106" s="285" t="s">
        <v>835</v>
      </c>
      <c r="C106" s="141">
        <v>13.799999999999999</v>
      </c>
      <c r="D106" s="141">
        <v>8</v>
      </c>
    </row>
    <row r="107" spans="1:4" x14ac:dyDescent="0.25">
      <c r="A107" s="140" t="s">
        <v>159</v>
      </c>
      <c r="B107" s="285" t="s">
        <v>835</v>
      </c>
      <c r="C107" s="141">
        <v>22.799999999999997</v>
      </c>
      <c r="D107" s="141">
        <v>10</v>
      </c>
    </row>
    <row r="108" spans="1:4" x14ac:dyDescent="0.25">
      <c r="A108" s="140" t="s">
        <v>160</v>
      </c>
      <c r="B108" s="285" t="s">
        <v>835</v>
      </c>
      <c r="C108" s="141">
        <v>9</v>
      </c>
      <c r="D108" s="141">
        <v>2</v>
      </c>
    </row>
    <row r="109" spans="1:4" x14ac:dyDescent="0.25">
      <c r="A109" s="140" t="s">
        <v>161</v>
      </c>
      <c r="B109" s="285" t="s">
        <v>835</v>
      </c>
      <c r="C109" s="141">
        <v>15.1</v>
      </c>
      <c r="D109" s="141">
        <v>8</v>
      </c>
    </row>
    <row r="110" spans="1:4" x14ac:dyDescent="0.25">
      <c r="A110" s="140" t="s">
        <v>162</v>
      </c>
      <c r="B110" s="285" t="s">
        <v>835</v>
      </c>
      <c r="C110" s="141">
        <v>24.1</v>
      </c>
      <c r="D110" s="141">
        <v>10</v>
      </c>
    </row>
    <row r="111" spans="1:4" x14ac:dyDescent="0.25">
      <c r="A111" s="140" t="s">
        <v>163</v>
      </c>
      <c r="B111" s="285" t="s">
        <v>835</v>
      </c>
      <c r="C111" s="141">
        <v>9</v>
      </c>
      <c r="D111" s="141">
        <v>2</v>
      </c>
    </row>
    <row r="112" spans="1:4" x14ac:dyDescent="0.25">
      <c r="A112" s="140" t="s">
        <v>164</v>
      </c>
      <c r="B112" s="285" t="s">
        <v>835</v>
      </c>
      <c r="C112" s="141">
        <v>41</v>
      </c>
      <c r="D112" s="141">
        <v>12</v>
      </c>
    </row>
    <row r="113" spans="1:4" x14ac:dyDescent="0.25">
      <c r="A113" s="140" t="s">
        <v>165</v>
      </c>
      <c r="B113" s="285" t="s">
        <v>835</v>
      </c>
      <c r="C113" s="141">
        <v>56</v>
      </c>
      <c r="D113" s="141">
        <v>15</v>
      </c>
    </row>
    <row r="114" spans="1:4" x14ac:dyDescent="0.25">
      <c r="A114" s="140" t="s">
        <v>166</v>
      </c>
      <c r="B114" s="285" t="s">
        <v>835</v>
      </c>
      <c r="C114" s="141">
        <v>15</v>
      </c>
      <c r="D114" s="141">
        <v>3</v>
      </c>
    </row>
    <row r="115" spans="1:4" x14ac:dyDescent="0.25">
      <c r="A115" s="140" t="s">
        <v>167</v>
      </c>
      <c r="B115" s="285" t="s">
        <v>835</v>
      </c>
      <c r="C115" s="141">
        <v>36</v>
      </c>
      <c r="D115" s="141">
        <v>11</v>
      </c>
    </row>
    <row r="116" spans="1:4" x14ac:dyDescent="0.25">
      <c r="A116" s="140" t="s">
        <v>168</v>
      </c>
      <c r="B116" s="285" t="s">
        <v>835</v>
      </c>
      <c r="C116" s="141">
        <v>51</v>
      </c>
      <c r="D116" s="141">
        <v>14</v>
      </c>
    </row>
    <row r="117" spans="1:4" x14ac:dyDescent="0.25">
      <c r="A117" s="140" t="s">
        <v>169</v>
      </c>
      <c r="B117" s="285" t="s">
        <v>835</v>
      </c>
      <c r="C117" s="141">
        <v>15</v>
      </c>
      <c r="D117" s="141">
        <v>3</v>
      </c>
    </row>
    <row r="118" spans="1:4" x14ac:dyDescent="0.25">
      <c r="A118" s="140" t="s">
        <v>170</v>
      </c>
      <c r="B118" s="285" t="s">
        <v>835</v>
      </c>
      <c r="C118" s="141">
        <v>58</v>
      </c>
      <c r="D118" s="141">
        <v>16.200000000000003</v>
      </c>
    </row>
    <row r="119" spans="1:4" x14ac:dyDescent="0.25">
      <c r="A119" s="140" t="s">
        <v>171</v>
      </c>
      <c r="B119" s="285" t="s">
        <v>835</v>
      </c>
      <c r="C119" s="141">
        <v>73</v>
      </c>
      <c r="D119" s="141">
        <v>20</v>
      </c>
    </row>
    <row r="120" spans="1:4" x14ac:dyDescent="0.25">
      <c r="A120" s="140" t="s">
        <v>172</v>
      </c>
      <c r="B120" s="285" t="s">
        <v>835</v>
      </c>
      <c r="C120" s="141">
        <v>15</v>
      </c>
      <c r="D120" s="141">
        <v>3.8</v>
      </c>
    </row>
    <row r="121" spans="1:4" x14ac:dyDescent="0.25">
      <c r="A121" s="140" t="s">
        <v>173</v>
      </c>
      <c r="B121" s="285" t="s">
        <v>835</v>
      </c>
      <c r="C121" s="141">
        <v>44.800000000000004</v>
      </c>
      <c r="D121" s="141">
        <v>13.899999999999999</v>
      </c>
    </row>
    <row r="122" spans="1:4" x14ac:dyDescent="0.25">
      <c r="A122" s="140" t="s">
        <v>174</v>
      </c>
      <c r="B122" s="285" t="s">
        <v>835</v>
      </c>
      <c r="C122" s="141">
        <v>59.800000000000004</v>
      </c>
      <c r="D122" s="141">
        <v>17.2</v>
      </c>
    </row>
    <row r="123" spans="1:4" x14ac:dyDescent="0.25">
      <c r="A123" s="140" t="s">
        <v>175</v>
      </c>
      <c r="B123" s="285" t="s">
        <v>835</v>
      </c>
      <c r="C123" s="141">
        <v>15</v>
      </c>
      <c r="D123" s="141">
        <v>3.3000000000000003</v>
      </c>
    </row>
    <row r="124" spans="1:4" x14ac:dyDescent="0.25">
      <c r="A124" s="140" t="s">
        <v>176</v>
      </c>
      <c r="B124" s="285" t="s">
        <v>835</v>
      </c>
      <c r="C124" s="141">
        <v>33.5</v>
      </c>
      <c r="D124" s="141">
        <v>18</v>
      </c>
    </row>
    <row r="125" spans="1:4" x14ac:dyDescent="0.25">
      <c r="A125" s="140" t="s">
        <v>177</v>
      </c>
      <c r="B125" s="285" t="s">
        <v>835</v>
      </c>
      <c r="C125" s="141">
        <v>45.4</v>
      </c>
      <c r="D125" s="141">
        <v>24.8</v>
      </c>
    </row>
    <row r="126" spans="1:4" x14ac:dyDescent="0.25">
      <c r="A126" s="140" t="s">
        <v>178</v>
      </c>
      <c r="B126" s="285" t="s">
        <v>835</v>
      </c>
      <c r="C126" s="141">
        <v>7</v>
      </c>
      <c r="D126" s="141">
        <v>4</v>
      </c>
    </row>
    <row r="127" spans="1:4" x14ac:dyDescent="0.25">
      <c r="A127" s="140" t="s">
        <v>179</v>
      </c>
      <c r="B127" s="285" t="s">
        <v>835</v>
      </c>
      <c r="C127" s="141">
        <v>29.1</v>
      </c>
      <c r="D127" s="141">
        <v>16</v>
      </c>
    </row>
    <row r="128" spans="1:4" x14ac:dyDescent="0.25">
      <c r="A128" s="140" t="s">
        <v>180</v>
      </c>
      <c r="B128" s="285" t="s">
        <v>835</v>
      </c>
      <c r="C128" s="141">
        <v>49.1</v>
      </c>
      <c r="D128" s="141">
        <v>34</v>
      </c>
    </row>
    <row r="129" spans="1:4" x14ac:dyDescent="0.25">
      <c r="A129" s="140" t="s">
        <v>181</v>
      </c>
      <c r="B129" s="285" t="s">
        <v>835</v>
      </c>
      <c r="C129" s="141">
        <v>10</v>
      </c>
      <c r="D129" s="141">
        <v>9</v>
      </c>
    </row>
    <row r="130" spans="1:4" x14ac:dyDescent="0.25">
      <c r="A130" s="140" t="s">
        <v>182</v>
      </c>
      <c r="B130" s="285" t="s">
        <v>835</v>
      </c>
      <c r="C130" s="141">
        <v>50.8</v>
      </c>
      <c r="D130" s="141">
        <v>17.7</v>
      </c>
    </row>
    <row r="131" spans="1:4" x14ac:dyDescent="0.25">
      <c r="A131" s="140" t="s">
        <v>183</v>
      </c>
      <c r="B131" s="285" t="s">
        <v>835</v>
      </c>
      <c r="C131" s="141">
        <v>61.3</v>
      </c>
      <c r="D131" s="141">
        <v>23.700000000000003</v>
      </c>
    </row>
    <row r="132" spans="1:4" x14ac:dyDescent="0.25">
      <c r="A132" s="140" t="s">
        <v>184</v>
      </c>
      <c r="B132" s="285" t="s">
        <v>835</v>
      </c>
      <c r="C132" s="141">
        <v>7</v>
      </c>
      <c r="D132" s="141">
        <v>4</v>
      </c>
    </row>
    <row r="133" spans="1:4" x14ac:dyDescent="0.25">
      <c r="A133" s="140" t="s">
        <v>185</v>
      </c>
      <c r="B133" s="285" t="s">
        <v>835</v>
      </c>
      <c r="C133" s="141">
        <v>35</v>
      </c>
      <c r="D133" s="141">
        <v>12</v>
      </c>
    </row>
    <row r="134" spans="1:4" x14ac:dyDescent="0.25">
      <c r="A134" s="140" t="s">
        <v>186</v>
      </c>
      <c r="B134" s="285" t="s">
        <v>835</v>
      </c>
      <c r="C134" s="141">
        <v>43</v>
      </c>
      <c r="D134" s="141">
        <v>15</v>
      </c>
    </row>
    <row r="135" spans="1:4" x14ac:dyDescent="0.25">
      <c r="A135" s="140" t="s">
        <v>187</v>
      </c>
      <c r="B135" s="285" t="s">
        <v>835</v>
      </c>
      <c r="C135" s="141">
        <v>5.3000000000000007</v>
      </c>
      <c r="D135" s="141">
        <v>2</v>
      </c>
    </row>
    <row r="136" spans="1:4" x14ac:dyDescent="0.25">
      <c r="A136" s="140" t="s">
        <v>188</v>
      </c>
      <c r="B136" s="285" t="s">
        <v>835</v>
      </c>
      <c r="C136" s="141">
        <v>3.5</v>
      </c>
      <c r="D136" s="141">
        <v>1.4000000000000001</v>
      </c>
    </row>
    <row r="137" spans="1:4" x14ac:dyDescent="0.25">
      <c r="A137" s="140" t="s">
        <v>189</v>
      </c>
      <c r="B137" s="285" t="s">
        <v>835</v>
      </c>
      <c r="C137" s="141">
        <v>3.9000000000000004</v>
      </c>
      <c r="D137" s="141">
        <v>1.6</v>
      </c>
    </row>
    <row r="138" spans="1:4" x14ac:dyDescent="0.25">
      <c r="A138" s="140" t="s">
        <v>190</v>
      </c>
      <c r="B138" s="285" t="s">
        <v>835</v>
      </c>
      <c r="C138" s="141">
        <v>2</v>
      </c>
      <c r="D138" s="141">
        <v>1</v>
      </c>
    </row>
    <row r="139" spans="1:4" x14ac:dyDescent="0.25">
      <c r="A139" s="140" t="s">
        <v>191</v>
      </c>
      <c r="B139" s="285" t="s">
        <v>835</v>
      </c>
      <c r="C139" s="141">
        <v>1.7999999999999998</v>
      </c>
      <c r="D139" s="141">
        <v>1</v>
      </c>
    </row>
    <row r="140" spans="1:4" x14ac:dyDescent="0.25">
      <c r="A140" s="140" t="s">
        <v>192</v>
      </c>
      <c r="B140" s="285" t="s">
        <v>835</v>
      </c>
      <c r="C140" s="141">
        <v>4.6000000000000005</v>
      </c>
      <c r="D140" s="141">
        <v>1.6</v>
      </c>
    </row>
    <row r="141" spans="1:4" x14ac:dyDescent="0.25">
      <c r="A141" s="140" t="s">
        <v>193</v>
      </c>
      <c r="B141" s="285" t="s">
        <v>835</v>
      </c>
      <c r="C141" s="141">
        <v>4</v>
      </c>
      <c r="D141" s="141">
        <v>1.1000000000000001</v>
      </c>
    </row>
    <row r="142" spans="1:4" x14ac:dyDescent="0.25">
      <c r="A142" s="140" t="s">
        <v>194</v>
      </c>
      <c r="B142" s="285" t="s">
        <v>835</v>
      </c>
      <c r="C142" s="141">
        <v>1.7999999999999998</v>
      </c>
      <c r="D142" s="141">
        <v>1</v>
      </c>
    </row>
    <row r="143" spans="1:4" x14ac:dyDescent="0.25">
      <c r="A143" s="140" t="s">
        <v>195</v>
      </c>
      <c r="B143" s="285" t="s">
        <v>835</v>
      </c>
      <c r="C143" s="141">
        <v>3</v>
      </c>
      <c r="D143" s="141">
        <v>1.2</v>
      </c>
    </row>
    <row r="144" spans="1:4" x14ac:dyDescent="0.25">
      <c r="A144" s="140" t="s">
        <v>196</v>
      </c>
      <c r="B144" s="285" t="s">
        <v>835</v>
      </c>
      <c r="C144" s="141">
        <v>3</v>
      </c>
      <c r="D144" s="141">
        <v>0.8</v>
      </c>
    </row>
    <row r="145" spans="1:4" x14ac:dyDescent="0.25">
      <c r="A145" s="140" t="s">
        <v>197</v>
      </c>
      <c r="B145" s="285" t="s">
        <v>835</v>
      </c>
      <c r="C145" s="141">
        <v>1.4000000000000001</v>
      </c>
      <c r="D145" s="141">
        <v>0.70000000000000007</v>
      </c>
    </row>
    <row r="146" spans="1:4" x14ac:dyDescent="0.25">
      <c r="A146" s="140" t="s">
        <v>198</v>
      </c>
      <c r="B146" s="285" t="s">
        <v>835</v>
      </c>
      <c r="C146" s="141">
        <v>2.4</v>
      </c>
      <c r="D146" s="141">
        <v>0.89999999999999991</v>
      </c>
    </row>
    <row r="147" spans="1:4" x14ac:dyDescent="0.25">
      <c r="A147" s="140" t="s">
        <v>199</v>
      </c>
      <c r="B147" s="285" t="s">
        <v>835</v>
      </c>
      <c r="C147" s="141">
        <v>2.5</v>
      </c>
      <c r="D147" s="141">
        <v>0.6</v>
      </c>
    </row>
    <row r="148" spans="1:4" x14ac:dyDescent="0.25">
      <c r="A148" s="140" t="s">
        <v>209</v>
      </c>
      <c r="B148" s="285" t="s">
        <v>835</v>
      </c>
      <c r="C148" s="141">
        <v>3.8</v>
      </c>
      <c r="D148" s="141">
        <v>1.6</v>
      </c>
    </row>
    <row r="149" spans="1:4" x14ac:dyDescent="0.25">
      <c r="A149" s="140" t="s">
        <v>210</v>
      </c>
      <c r="B149" s="285" t="s">
        <v>835</v>
      </c>
      <c r="C149" s="141">
        <v>4.3</v>
      </c>
      <c r="D149" s="141">
        <v>1.7999999999999998</v>
      </c>
    </row>
    <row r="150" spans="1:4" x14ac:dyDescent="0.25">
      <c r="A150" s="140" t="s">
        <v>211</v>
      </c>
      <c r="B150" s="285" t="s">
        <v>835</v>
      </c>
      <c r="C150" s="141">
        <v>10</v>
      </c>
      <c r="D150" s="141">
        <v>5</v>
      </c>
    </row>
    <row r="151" spans="1:4" x14ac:dyDescent="0.25">
      <c r="A151" s="140" t="s">
        <v>212</v>
      </c>
      <c r="B151" s="285" t="s">
        <v>835</v>
      </c>
      <c r="C151" s="141">
        <v>7.6</v>
      </c>
      <c r="D151" s="141">
        <v>3.2</v>
      </c>
    </row>
    <row r="152" spans="1:4" x14ac:dyDescent="0.25">
      <c r="A152" s="140" t="s">
        <v>200</v>
      </c>
      <c r="B152" s="285" t="s">
        <v>835</v>
      </c>
      <c r="C152" s="141">
        <v>2.3000000000000003</v>
      </c>
      <c r="D152" s="141">
        <v>1.5</v>
      </c>
    </row>
    <row r="153" spans="1:4" x14ac:dyDescent="0.25">
      <c r="A153" s="140" t="s">
        <v>201</v>
      </c>
      <c r="B153" s="285" t="s">
        <v>835</v>
      </c>
      <c r="C153" s="141">
        <v>2.8000000000000003</v>
      </c>
      <c r="D153" s="141">
        <v>1.7000000000000002</v>
      </c>
    </row>
    <row r="154" spans="1:4" x14ac:dyDescent="0.25">
      <c r="A154" s="140" t="s">
        <v>202</v>
      </c>
      <c r="B154" s="285" t="s">
        <v>835</v>
      </c>
      <c r="C154" s="141">
        <v>2.2000000000000002</v>
      </c>
      <c r="D154" s="141">
        <v>0.70000000000000007</v>
      </c>
    </row>
    <row r="155" spans="1:4" x14ac:dyDescent="0.25">
      <c r="A155" s="140" t="s">
        <v>203</v>
      </c>
      <c r="B155" s="285" t="s">
        <v>835</v>
      </c>
      <c r="C155" s="141">
        <v>22</v>
      </c>
      <c r="D155" s="141">
        <v>7</v>
      </c>
    </row>
    <row r="156" spans="1:4" x14ac:dyDescent="0.25">
      <c r="A156" s="140" t="s">
        <v>204</v>
      </c>
      <c r="B156" s="285" t="s">
        <v>835</v>
      </c>
      <c r="C156" s="141">
        <v>142</v>
      </c>
      <c r="D156" s="141">
        <v>31</v>
      </c>
    </row>
    <row r="157" spans="1:4" x14ac:dyDescent="0.25">
      <c r="A157" s="140" t="s">
        <v>205</v>
      </c>
      <c r="B157" s="285" t="s">
        <v>835</v>
      </c>
      <c r="C157" s="141">
        <v>15</v>
      </c>
      <c r="D157" s="141">
        <v>3</v>
      </c>
    </row>
    <row r="158" spans="1:4" x14ac:dyDescent="0.25">
      <c r="A158" s="140" t="s">
        <v>206</v>
      </c>
      <c r="B158" s="285" t="s">
        <v>835</v>
      </c>
      <c r="C158" s="141">
        <v>55</v>
      </c>
      <c r="D158" s="141">
        <v>14.6</v>
      </c>
    </row>
    <row r="159" spans="1:4" x14ac:dyDescent="0.25">
      <c r="A159" s="140" t="s">
        <v>207</v>
      </c>
      <c r="B159" s="285" t="s">
        <v>835</v>
      </c>
      <c r="C159" s="141">
        <v>175</v>
      </c>
      <c r="D159" s="141">
        <v>38.6</v>
      </c>
    </row>
    <row r="160" spans="1:4" x14ac:dyDescent="0.25">
      <c r="A160" s="140" t="s">
        <v>208</v>
      </c>
      <c r="B160" s="285" t="s">
        <v>835</v>
      </c>
      <c r="C160" s="141">
        <v>15</v>
      </c>
      <c r="D160" s="141">
        <v>3</v>
      </c>
    </row>
    <row r="161" spans="1:4" x14ac:dyDescent="0.25">
      <c r="A161" s="140" t="s">
        <v>213</v>
      </c>
      <c r="B161" s="285" t="s">
        <v>835</v>
      </c>
      <c r="C161" s="141">
        <v>4.9000000000000004</v>
      </c>
      <c r="D161" s="141">
        <v>2</v>
      </c>
    </row>
    <row r="162" spans="1:4" x14ac:dyDescent="0.25">
      <c r="A162" s="140" t="s">
        <v>214</v>
      </c>
      <c r="B162" s="285" t="s">
        <v>835</v>
      </c>
      <c r="C162" s="141">
        <v>3.9000000000000004</v>
      </c>
      <c r="D162" s="141">
        <v>2.1</v>
      </c>
    </row>
    <row r="163" spans="1:4" x14ac:dyDescent="0.25">
      <c r="A163" s="140" t="s">
        <v>215</v>
      </c>
      <c r="B163" s="285" t="s">
        <v>835</v>
      </c>
      <c r="C163" s="141">
        <v>5.3000000000000007</v>
      </c>
      <c r="D163" s="141">
        <v>2.2000000000000002</v>
      </c>
    </row>
    <row r="164" spans="1:4" x14ac:dyDescent="0.25">
      <c r="A164" s="140" t="s">
        <v>216</v>
      </c>
      <c r="B164" s="285" t="s">
        <v>835</v>
      </c>
      <c r="C164" s="141">
        <v>5.6000000000000005</v>
      </c>
      <c r="D164" s="141">
        <v>2.8000000000000003</v>
      </c>
    </row>
    <row r="165" spans="1:4" x14ac:dyDescent="0.25">
      <c r="A165" s="140" t="s">
        <v>217</v>
      </c>
      <c r="B165" s="285" t="s">
        <v>835</v>
      </c>
      <c r="C165" s="141">
        <v>4.6999999999999993</v>
      </c>
      <c r="D165" s="141">
        <v>1.2</v>
      </c>
    </row>
    <row r="166" spans="1:4" x14ac:dyDescent="0.25">
      <c r="A166" s="140" t="s">
        <v>218</v>
      </c>
      <c r="B166" s="285" t="s">
        <v>835</v>
      </c>
      <c r="C166" s="141">
        <v>3.4000000000000004</v>
      </c>
      <c r="D166" s="141">
        <v>1.7000000000000002</v>
      </c>
    </row>
    <row r="167" spans="1:4" x14ac:dyDescent="0.25">
      <c r="A167" s="140" t="s">
        <v>219</v>
      </c>
      <c r="B167" s="285" t="s">
        <v>835</v>
      </c>
      <c r="C167" s="141">
        <v>2.7</v>
      </c>
      <c r="D167" s="141">
        <v>2.3000000000000003</v>
      </c>
    </row>
    <row r="168" spans="1:4" x14ac:dyDescent="0.25">
      <c r="A168" s="140" t="s">
        <v>220</v>
      </c>
      <c r="B168" s="285" t="s">
        <v>835</v>
      </c>
      <c r="C168" s="141">
        <v>3.5</v>
      </c>
      <c r="D168" s="141">
        <v>1.7000000000000002</v>
      </c>
    </row>
    <row r="169" spans="1:4" x14ac:dyDescent="0.25">
      <c r="A169" s="140" t="s">
        <v>221</v>
      </c>
      <c r="B169" s="285" t="s">
        <v>835</v>
      </c>
      <c r="C169" s="141">
        <v>5.5</v>
      </c>
      <c r="D169" s="141">
        <v>1.3</v>
      </c>
    </row>
    <row r="170" spans="1:4" x14ac:dyDescent="0.25">
      <c r="A170" s="140" t="s">
        <v>222</v>
      </c>
      <c r="B170" s="285" t="s">
        <v>835</v>
      </c>
      <c r="C170" s="141">
        <v>6</v>
      </c>
      <c r="D170" s="141">
        <v>1.4000000000000001</v>
      </c>
    </row>
    <row r="171" spans="1:4" x14ac:dyDescent="0.25">
      <c r="A171" s="140" t="s">
        <v>223</v>
      </c>
      <c r="B171" s="285" t="s">
        <v>835</v>
      </c>
      <c r="C171" s="141">
        <v>4.8</v>
      </c>
      <c r="D171" s="141">
        <v>1.6</v>
      </c>
    </row>
    <row r="172" spans="1:4" x14ac:dyDescent="0.25">
      <c r="A172" s="140" t="s">
        <v>224</v>
      </c>
      <c r="B172" s="285" t="s">
        <v>835</v>
      </c>
      <c r="C172" s="141">
        <v>5.2</v>
      </c>
      <c r="D172" s="141">
        <v>1.4000000000000001</v>
      </c>
    </row>
    <row r="173" spans="1:4" x14ac:dyDescent="0.25">
      <c r="A173" s="140" t="s">
        <v>225</v>
      </c>
      <c r="B173" s="285" t="s">
        <v>835</v>
      </c>
      <c r="C173" s="141">
        <v>5.4</v>
      </c>
      <c r="D173" s="141">
        <v>1.5</v>
      </c>
    </row>
    <row r="174" spans="1:4" x14ac:dyDescent="0.25">
      <c r="A174" s="140" t="s">
        <v>226</v>
      </c>
      <c r="B174" s="285" t="s">
        <v>835</v>
      </c>
      <c r="C174" s="141">
        <v>5.3000000000000007</v>
      </c>
      <c r="D174" s="141">
        <v>1.4000000000000001</v>
      </c>
    </row>
    <row r="175" spans="1:4" x14ac:dyDescent="0.25">
      <c r="A175" s="140" t="s">
        <v>227</v>
      </c>
      <c r="B175" s="285" t="s">
        <v>835</v>
      </c>
      <c r="C175" s="141">
        <v>5.5</v>
      </c>
      <c r="D175" s="141">
        <v>1.5</v>
      </c>
    </row>
    <row r="176" spans="1:4" x14ac:dyDescent="0.25">
      <c r="A176" s="140" t="s">
        <v>228</v>
      </c>
      <c r="B176" s="285" t="s">
        <v>835</v>
      </c>
      <c r="C176" s="141">
        <v>3.5</v>
      </c>
      <c r="D176" s="141">
        <v>1.1000000000000001</v>
      </c>
    </row>
    <row r="177" spans="1:4" x14ac:dyDescent="0.25">
      <c r="A177" s="140" t="s">
        <v>229</v>
      </c>
      <c r="B177" s="285" t="s">
        <v>835</v>
      </c>
      <c r="C177" s="141">
        <v>10</v>
      </c>
      <c r="D177" s="141">
        <v>6</v>
      </c>
    </row>
    <row r="178" spans="1:4" x14ac:dyDescent="0.25">
      <c r="A178" s="140" t="s">
        <v>230</v>
      </c>
      <c r="B178" s="285" t="s">
        <v>835</v>
      </c>
      <c r="C178" s="141">
        <v>4</v>
      </c>
      <c r="D178" s="141">
        <v>2.4</v>
      </c>
    </row>
    <row r="179" spans="1:4" x14ac:dyDescent="0.25">
      <c r="A179" s="140" t="s">
        <v>231</v>
      </c>
      <c r="B179" s="285" t="s">
        <v>835</v>
      </c>
      <c r="C179" s="141">
        <v>1.5</v>
      </c>
      <c r="D179" s="141">
        <v>1.2</v>
      </c>
    </row>
    <row r="180" spans="1:4" x14ac:dyDescent="0.25">
      <c r="A180" s="140" t="s">
        <v>232</v>
      </c>
      <c r="B180" s="285" t="s">
        <v>835</v>
      </c>
      <c r="C180" s="141">
        <v>29</v>
      </c>
      <c r="D180" s="141">
        <v>9</v>
      </c>
    </row>
    <row r="181" spans="1:4" x14ac:dyDescent="0.25">
      <c r="A181" s="140" t="s">
        <v>233</v>
      </c>
      <c r="B181" s="285" t="s">
        <v>835</v>
      </c>
      <c r="C181" s="141">
        <v>13</v>
      </c>
      <c r="D181" s="141">
        <v>6</v>
      </c>
    </row>
    <row r="182" spans="1:4" x14ac:dyDescent="0.25">
      <c r="A182" s="140" t="s">
        <v>234</v>
      </c>
      <c r="B182" s="285" t="s">
        <v>835</v>
      </c>
      <c r="C182" s="141">
        <v>18</v>
      </c>
      <c r="D182" s="141">
        <v>7</v>
      </c>
    </row>
    <row r="183" spans="1:4" x14ac:dyDescent="0.25">
      <c r="A183" s="140" t="s">
        <v>235</v>
      </c>
      <c r="B183" s="285" t="s">
        <v>835</v>
      </c>
      <c r="C183" s="141">
        <v>22</v>
      </c>
      <c r="D183" s="141">
        <v>9.5</v>
      </c>
    </row>
    <row r="184" spans="1:4" x14ac:dyDescent="0.25">
      <c r="A184" s="140" t="s">
        <v>236</v>
      </c>
      <c r="B184" s="285" t="s">
        <v>835</v>
      </c>
      <c r="C184" s="141">
        <v>27</v>
      </c>
      <c r="D184" s="141">
        <v>10</v>
      </c>
    </row>
    <row r="185" spans="1:4" x14ac:dyDescent="0.25">
      <c r="A185" s="140" t="s">
        <v>237</v>
      </c>
      <c r="B185" s="285" t="s">
        <v>835</v>
      </c>
      <c r="C185" s="141">
        <v>28</v>
      </c>
      <c r="D185" s="141">
        <v>10</v>
      </c>
    </row>
    <row r="186" spans="1:4" x14ac:dyDescent="0.25">
      <c r="A186" s="140" t="s">
        <v>238</v>
      </c>
      <c r="B186" s="285" t="s">
        <v>835</v>
      </c>
      <c r="C186" s="141">
        <v>16</v>
      </c>
      <c r="D186" s="141">
        <v>7</v>
      </c>
    </row>
    <row r="187" spans="1:4" x14ac:dyDescent="0.25">
      <c r="A187" s="140" t="s">
        <v>239</v>
      </c>
      <c r="B187" s="285" t="s">
        <v>835</v>
      </c>
      <c r="C187" s="141">
        <v>19</v>
      </c>
      <c r="D187" s="141">
        <v>8</v>
      </c>
    </row>
    <row r="188" spans="1:4" x14ac:dyDescent="0.25">
      <c r="A188" s="140" t="s">
        <v>240</v>
      </c>
      <c r="B188" s="285" t="s">
        <v>835</v>
      </c>
      <c r="C188" s="141">
        <v>22</v>
      </c>
      <c r="D188" s="141">
        <v>9.5</v>
      </c>
    </row>
    <row r="189" spans="1:4" x14ac:dyDescent="0.25">
      <c r="A189" s="140" t="s">
        <v>241</v>
      </c>
      <c r="B189" s="285" t="s">
        <v>835</v>
      </c>
      <c r="C189" s="141">
        <v>24</v>
      </c>
      <c r="D189" s="141">
        <v>10</v>
      </c>
    </row>
  </sheetData>
  <sheetProtection algorithmName="SHA-512" hashValue="vSvPwo+WS+e7CK+ZpnVnUcbwyx5wJvz6nVpEsT/PI200Loep2KD0/BcVSxGiiJW+nz1WRBWKaPo0XQaGvbEP1g==" saltValue="1DT8+TOJN9vuPgEU5ShymA==" spinCount="100000" sheet="1" objects="1" scenarios="1" selectLockedCells="1"/>
  <pageMargins left="0.7" right="0.7" top="0.78740157499999996" bottom="0.78740157499999996"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Tabelle14"/>
  <dimension ref="A1:L43"/>
  <sheetViews>
    <sheetView workbookViewId="0">
      <pane ySplit="3" topLeftCell="A21" activePane="bottomLeft" state="frozen"/>
      <selection pane="bottomLeft" activeCell="D34" sqref="D34"/>
    </sheetView>
  </sheetViews>
  <sheetFormatPr baseColWidth="10" defaultRowHeight="15" x14ac:dyDescent="0.25"/>
  <cols>
    <col min="1" max="1" width="36.85546875" customWidth="1"/>
    <col min="2" max="2" width="46.140625" customWidth="1"/>
  </cols>
  <sheetData>
    <row r="1" spans="1:12" ht="23.25" x14ac:dyDescent="0.35">
      <c r="A1" s="227" t="s">
        <v>725</v>
      </c>
    </row>
    <row r="2" spans="1:12" ht="18" customHeight="1" x14ac:dyDescent="0.25">
      <c r="A2" s="365" t="s">
        <v>302</v>
      </c>
      <c r="B2" s="365" t="s">
        <v>306</v>
      </c>
      <c r="C2" s="366" t="s">
        <v>854</v>
      </c>
      <c r="D2" s="372" t="s">
        <v>855</v>
      </c>
      <c r="E2" s="367" t="s">
        <v>856</v>
      </c>
      <c r="F2" s="677" t="s">
        <v>355</v>
      </c>
      <c r="G2" s="678"/>
      <c r="H2" s="678"/>
      <c r="I2" s="679"/>
    </row>
    <row r="3" spans="1:12" ht="34.5" customHeight="1" x14ac:dyDescent="0.25">
      <c r="A3" s="229"/>
      <c r="B3" s="230"/>
      <c r="C3" s="222"/>
      <c r="D3" s="222"/>
      <c r="E3" s="222"/>
      <c r="F3" s="34" t="s">
        <v>356</v>
      </c>
      <c r="G3" s="34" t="s">
        <v>357</v>
      </c>
      <c r="H3" s="34" t="s">
        <v>358</v>
      </c>
      <c r="I3" s="34" t="s">
        <v>359</v>
      </c>
    </row>
    <row r="4" spans="1:12" ht="15" customHeight="1" x14ac:dyDescent="0.25">
      <c r="A4" s="5"/>
      <c r="B4" s="137"/>
      <c r="C4" s="148"/>
      <c r="D4" s="148"/>
      <c r="E4" s="148"/>
      <c r="F4" s="228"/>
      <c r="G4" s="228"/>
      <c r="H4" s="228"/>
      <c r="I4" s="228"/>
    </row>
    <row r="5" spans="1:12" x14ac:dyDescent="0.25">
      <c r="A5" s="21" t="s">
        <v>365</v>
      </c>
      <c r="B5" s="73" t="s">
        <v>250</v>
      </c>
      <c r="C5" s="29">
        <v>0.5</v>
      </c>
      <c r="D5" s="29">
        <v>0.22999999999999998</v>
      </c>
      <c r="E5" s="31">
        <v>0.1</v>
      </c>
      <c r="F5" s="32"/>
      <c r="G5" s="32"/>
      <c r="H5" s="32"/>
      <c r="I5" s="32"/>
      <c r="J5" s="371"/>
      <c r="K5" s="371"/>
      <c r="L5" s="371"/>
    </row>
    <row r="6" spans="1:12" x14ac:dyDescent="0.25">
      <c r="A6" s="21" t="s">
        <v>671</v>
      </c>
      <c r="B6" s="21" t="s">
        <v>360</v>
      </c>
      <c r="C6" s="29">
        <v>0.53</v>
      </c>
      <c r="D6" s="29">
        <v>0.22999999999999998</v>
      </c>
      <c r="E6" s="31">
        <v>0.1</v>
      </c>
      <c r="F6" s="32"/>
      <c r="G6" s="32"/>
      <c r="H6" s="32"/>
      <c r="I6" s="32"/>
      <c r="J6" s="371"/>
      <c r="K6" s="371"/>
      <c r="L6" s="371"/>
    </row>
    <row r="7" spans="1:12" x14ac:dyDescent="0.25">
      <c r="A7" s="21" t="s">
        <v>672</v>
      </c>
      <c r="B7" s="21" t="s">
        <v>361</v>
      </c>
      <c r="C7" s="29">
        <v>0.55999999999999994</v>
      </c>
      <c r="D7" s="29">
        <v>0.22999999999999998</v>
      </c>
      <c r="E7" s="31">
        <v>0.1</v>
      </c>
      <c r="F7" s="32"/>
      <c r="G7" s="32"/>
      <c r="H7" s="32"/>
      <c r="I7" s="32"/>
      <c r="J7" s="371"/>
      <c r="K7" s="371"/>
      <c r="L7" s="371"/>
    </row>
    <row r="8" spans="1:12" x14ac:dyDescent="0.25">
      <c r="A8" s="21" t="s">
        <v>673</v>
      </c>
      <c r="B8" s="21" t="s">
        <v>362</v>
      </c>
      <c r="C8" s="29">
        <v>0.35</v>
      </c>
      <c r="D8" s="29">
        <v>0.13999999999999999</v>
      </c>
      <c r="E8" s="31">
        <v>0.06</v>
      </c>
      <c r="F8" s="32"/>
      <c r="G8" s="32"/>
      <c r="H8" s="32"/>
      <c r="I8" s="32"/>
      <c r="J8" s="371"/>
      <c r="K8" s="371"/>
      <c r="L8" s="371"/>
    </row>
    <row r="9" spans="1:12" x14ac:dyDescent="0.25">
      <c r="A9" s="21" t="s">
        <v>674</v>
      </c>
      <c r="B9" s="21" t="s">
        <v>365</v>
      </c>
      <c r="C9" s="29">
        <v>2.5</v>
      </c>
      <c r="D9" s="29">
        <v>1.3699999999999999</v>
      </c>
      <c r="E9" s="31">
        <v>0.6</v>
      </c>
      <c r="F9" s="32"/>
      <c r="G9" s="32">
        <v>56</v>
      </c>
      <c r="H9" s="32">
        <v>54</v>
      </c>
      <c r="I9" s="32">
        <v>46</v>
      </c>
      <c r="J9" s="371"/>
      <c r="K9" s="371"/>
      <c r="L9" s="371"/>
    </row>
    <row r="10" spans="1:12" ht="15" customHeight="1" x14ac:dyDescent="0.25">
      <c r="A10" s="21" t="s">
        <v>675</v>
      </c>
      <c r="B10" s="28" t="s">
        <v>366</v>
      </c>
      <c r="C10" s="373">
        <v>4.4642857142857144</v>
      </c>
      <c r="D10" s="373">
        <v>2.4464285714285712</v>
      </c>
      <c r="E10" s="374">
        <v>1.0714285714285714</v>
      </c>
      <c r="F10" s="32"/>
      <c r="G10" s="35"/>
      <c r="H10" s="32"/>
      <c r="I10" s="32"/>
      <c r="J10" s="371"/>
      <c r="K10" s="371"/>
      <c r="L10" s="371"/>
    </row>
    <row r="11" spans="1:12" x14ac:dyDescent="0.25">
      <c r="A11" s="21" t="s">
        <v>676</v>
      </c>
      <c r="B11" s="28" t="s">
        <v>367</v>
      </c>
      <c r="C11" s="373">
        <v>4.6296296296296298</v>
      </c>
      <c r="D11" s="373">
        <v>2.5370370370370372</v>
      </c>
      <c r="E11" s="374">
        <v>1.1111111111111112</v>
      </c>
      <c r="F11" s="32"/>
      <c r="G11" s="35"/>
      <c r="H11" s="32"/>
      <c r="I11" s="32"/>
      <c r="J11" s="371"/>
      <c r="K11" s="371"/>
      <c r="L11" s="371"/>
    </row>
    <row r="12" spans="1:12" x14ac:dyDescent="0.25">
      <c r="A12" s="21" t="s">
        <v>677</v>
      </c>
      <c r="B12" s="28" t="s">
        <v>368</v>
      </c>
      <c r="C12" s="373">
        <v>5.4347826086956514</v>
      </c>
      <c r="D12" s="373">
        <v>2.9782608695652177</v>
      </c>
      <c r="E12" s="374">
        <v>1.3043478260869565</v>
      </c>
      <c r="F12" s="32"/>
      <c r="G12" s="35"/>
      <c r="H12" s="32"/>
      <c r="I12" s="32"/>
      <c r="J12" s="371"/>
      <c r="K12" s="371"/>
      <c r="L12" s="371"/>
    </row>
    <row r="13" spans="1:12" x14ac:dyDescent="0.25">
      <c r="A13" s="21" t="s">
        <v>678</v>
      </c>
      <c r="B13" s="21" t="s">
        <v>671</v>
      </c>
      <c r="C13" s="29">
        <v>2.7</v>
      </c>
      <c r="D13" s="29">
        <v>1.49</v>
      </c>
      <c r="E13" s="31">
        <v>0.65</v>
      </c>
      <c r="F13" s="32"/>
      <c r="G13" s="32">
        <v>58</v>
      </c>
      <c r="H13" s="32">
        <v>56</v>
      </c>
      <c r="I13" s="32">
        <v>50</v>
      </c>
      <c r="J13" s="371"/>
      <c r="K13" s="371"/>
      <c r="L13" s="371"/>
    </row>
    <row r="14" spans="1:12" x14ac:dyDescent="0.25">
      <c r="A14" s="21" t="s">
        <v>679</v>
      </c>
      <c r="B14" s="28" t="s">
        <v>369</v>
      </c>
      <c r="C14" s="373">
        <v>4.8214285714285712</v>
      </c>
      <c r="D14" s="373">
        <v>2.6607142857142856</v>
      </c>
      <c r="E14" s="374">
        <v>1.1607142857142858</v>
      </c>
      <c r="F14" s="32"/>
      <c r="G14" s="32"/>
      <c r="H14" s="32"/>
      <c r="I14" s="32"/>
      <c r="J14" s="371"/>
      <c r="K14" s="371"/>
      <c r="L14" s="371"/>
    </row>
    <row r="15" spans="1:12" x14ac:dyDescent="0.25">
      <c r="A15" s="21" t="s">
        <v>680</v>
      </c>
      <c r="B15" s="28" t="s">
        <v>370</v>
      </c>
      <c r="C15" s="373">
        <v>4.8214285714285712</v>
      </c>
      <c r="D15" s="373">
        <v>2.6607142857142856</v>
      </c>
      <c r="E15" s="374">
        <v>1.1607142857142858</v>
      </c>
      <c r="F15" s="32"/>
      <c r="G15" s="32"/>
      <c r="H15" s="32"/>
      <c r="I15" s="32"/>
      <c r="J15" s="371"/>
      <c r="K15" s="371"/>
      <c r="L15" s="371"/>
    </row>
    <row r="16" spans="1:12" x14ac:dyDescent="0.25">
      <c r="A16" s="21" t="s">
        <v>681</v>
      </c>
      <c r="B16" s="28" t="s">
        <v>371</v>
      </c>
      <c r="C16" s="373">
        <v>5.4</v>
      </c>
      <c r="D16" s="373">
        <v>2.9799999999999995</v>
      </c>
      <c r="E16" s="374">
        <v>1.3</v>
      </c>
      <c r="F16" s="32"/>
      <c r="G16" s="32"/>
      <c r="H16" s="32"/>
      <c r="I16" s="32"/>
      <c r="J16" s="371"/>
      <c r="K16" s="371"/>
      <c r="L16" s="371"/>
    </row>
    <row r="17" spans="1:12" x14ac:dyDescent="0.25">
      <c r="A17" s="21" t="s">
        <v>682</v>
      </c>
      <c r="B17" s="21" t="s">
        <v>672</v>
      </c>
      <c r="C17" s="29">
        <v>2.56</v>
      </c>
      <c r="D17" s="29">
        <v>1.17</v>
      </c>
      <c r="E17" s="31">
        <v>0.51</v>
      </c>
      <c r="F17" s="32">
        <v>79</v>
      </c>
      <c r="G17" s="33"/>
      <c r="H17" s="33"/>
      <c r="I17" s="33"/>
      <c r="J17" s="371"/>
      <c r="K17" s="371"/>
      <c r="L17" s="371"/>
    </row>
    <row r="18" spans="1:12" x14ac:dyDescent="0.25">
      <c r="A18" s="21" t="s">
        <v>683</v>
      </c>
      <c r="B18" s="28" t="s">
        <v>251</v>
      </c>
      <c r="C18" s="373">
        <v>3.2405063291139244</v>
      </c>
      <c r="D18" s="373">
        <v>1.481012658227848</v>
      </c>
      <c r="E18" s="374">
        <v>0.64556962025316456</v>
      </c>
      <c r="F18" s="32"/>
      <c r="G18" s="33"/>
      <c r="H18" s="33"/>
      <c r="I18" s="33"/>
      <c r="J18" s="371"/>
      <c r="K18" s="371"/>
      <c r="L18" s="371"/>
    </row>
    <row r="19" spans="1:12" x14ac:dyDescent="0.25">
      <c r="A19" s="201" t="s">
        <v>497</v>
      </c>
      <c r="B19" s="21" t="s">
        <v>673</v>
      </c>
      <c r="C19" s="29">
        <v>2.6</v>
      </c>
      <c r="D19" s="29">
        <v>1.3699999999999999</v>
      </c>
      <c r="E19" s="31">
        <v>0.6</v>
      </c>
      <c r="F19" s="32">
        <v>48</v>
      </c>
      <c r="G19" s="33"/>
      <c r="H19" s="33"/>
      <c r="I19" s="33"/>
      <c r="J19" s="371"/>
      <c r="K19" s="371"/>
      <c r="L19" s="371"/>
    </row>
    <row r="20" spans="1:12" x14ac:dyDescent="0.25">
      <c r="A20" s="201" t="s">
        <v>498</v>
      </c>
      <c r="B20" s="28" t="s">
        <v>372</v>
      </c>
      <c r="C20" s="373">
        <v>5.4166666666666661</v>
      </c>
      <c r="D20" s="373">
        <v>2.8541666666666665</v>
      </c>
      <c r="E20" s="374">
        <v>1.25</v>
      </c>
      <c r="F20" s="32"/>
      <c r="G20" s="33"/>
      <c r="H20" s="33"/>
      <c r="I20" s="33"/>
      <c r="J20" s="371"/>
      <c r="K20" s="371"/>
      <c r="L20" s="371"/>
    </row>
    <row r="21" spans="1:12" x14ac:dyDescent="0.25">
      <c r="A21" s="201" t="s">
        <v>499</v>
      </c>
      <c r="B21" s="21" t="s">
        <v>674</v>
      </c>
      <c r="C21" s="29">
        <v>2.6</v>
      </c>
      <c r="D21" s="29">
        <v>1.3699999999999999</v>
      </c>
      <c r="E21" s="31">
        <v>0.6</v>
      </c>
      <c r="F21" s="32">
        <v>48</v>
      </c>
      <c r="G21" s="33"/>
      <c r="H21" s="33"/>
      <c r="I21" s="33"/>
      <c r="J21" s="371"/>
      <c r="K21" s="371"/>
      <c r="L21" s="371"/>
    </row>
    <row r="22" spans="1:12" x14ac:dyDescent="0.25">
      <c r="A22" s="201" t="s">
        <v>500</v>
      </c>
      <c r="B22" s="28" t="s">
        <v>373</v>
      </c>
      <c r="C22" s="373">
        <v>5.4166666666666661</v>
      </c>
      <c r="D22" s="373">
        <v>2.8541666666666665</v>
      </c>
      <c r="E22" s="374">
        <v>1.25</v>
      </c>
      <c r="F22" s="32"/>
      <c r="G22" s="32"/>
      <c r="H22" s="32"/>
      <c r="I22" s="32"/>
      <c r="J22" s="371"/>
      <c r="K22" s="371"/>
      <c r="L22" s="371"/>
    </row>
    <row r="23" spans="1:12" x14ac:dyDescent="0.25">
      <c r="A23" s="201" t="s">
        <v>501</v>
      </c>
      <c r="B23" s="21" t="s">
        <v>675</v>
      </c>
      <c r="C23" s="29">
        <v>2.7</v>
      </c>
      <c r="D23" s="29">
        <v>2.06</v>
      </c>
      <c r="E23" s="31">
        <v>0.9</v>
      </c>
      <c r="F23" s="33"/>
      <c r="G23" s="33"/>
      <c r="H23" s="33"/>
      <c r="I23" s="33"/>
      <c r="J23" s="371"/>
      <c r="K23" s="371"/>
      <c r="L23" s="371"/>
    </row>
    <row r="24" spans="1:12" x14ac:dyDescent="0.25">
      <c r="A24" s="201" t="s">
        <v>502</v>
      </c>
      <c r="B24" s="21" t="s">
        <v>676</v>
      </c>
      <c r="C24" s="29">
        <v>3</v>
      </c>
      <c r="D24" s="29">
        <v>1.7399999999999998</v>
      </c>
      <c r="E24" s="31">
        <v>0.76</v>
      </c>
      <c r="F24" s="33"/>
      <c r="G24" s="33"/>
      <c r="H24" s="33"/>
      <c r="I24" s="33"/>
      <c r="J24" s="371"/>
      <c r="K24" s="371"/>
      <c r="L24" s="371"/>
    </row>
    <row r="25" spans="1:12" x14ac:dyDescent="0.25">
      <c r="A25" s="201" t="s">
        <v>503</v>
      </c>
      <c r="B25" s="21" t="s">
        <v>677</v>
      </c>
      <c r="C25" s="29">
        <v>3.5</v>
      </c>
      <c r="D25" s="29">
        <v>1.28</v>
      </c>
      <c r="E25" s="31">
        <v>0.55999999999999994</v>
      </c>
      <c r="F25" s="33"/>
      <c r="G25" s="33"/>
      <c r="H25" s="33"/>
      <c r="I25" s="33"/>
      <c r="J25" s="371"/>
      <c r="K25" s="371"/>
      <c r="L25" s="371"/>
    </row>
    <row r="26" spans="1:12" x14ac:dyDescent="0.25">
      <c r="A26" s="201" t="s">
        <v>504</v>
      </c>
      <c r="B26" s="21" t="s">
        <v>678</v>
      </c>
      <c r="C26" s="29">
        <v>3</v>
      </c>
      <c r="D26" s="29">
        <v>0.91999999999999993</v>
      </c>
      <c r="E26" s="31">
        <v>0.4</v>
      </c>
      <c r="F26" s="33"/>
      <c r="G26" s="33"/>
      <c r="H26" s="33"/>
      <c r="I26" s="33"/>
      <c r="J26" s="371"/>
      <c r="K26" s="371"/>
      <c r="L26" s="371"/>
    </row>
    <row r="27" spans="1:12" x14ac:dyDescent="0.25">
      <c r="A27" s="201" t="s">
        <v>505</v>
      </c>
      <c r="B27" s="21" t="s">
        <v>679</v>
      </c>
      <c r="C27" s="29">
        <v>3.3</v>
      </c>
      <c r="D27" s="29">
        <v>1.17</v>
      </c>
      <c r="E27" s="31">
        <v>0.51</v>
      </c>
      <c r="F27" s="33"/>
      <c r="G27" s="33"/>
      <c r="H27" s="33"/>
      <c r="I27" s="33"/>
      <c r="J27" s="371"/>
      <c r="K27" s="371"/>
      <c r="L27" s="371"/>
    </row>
    <row r="28" spans="1:12" x14ac:dyDescent="0.25">
      <c r="A28" s="201" t="s">
        <v>506</v>
      </c>
      <c r="B28" s="21" t="s">
        <v>680</v>
      </c>
      <c r="C28" s="29">
        <v>3</v>
      </c>
      <c r="D28" s="29">
        <v>1.1499999999999999</v>
      </c>
      <c r="E28" s="31">
        <v>0.5</v>
      </c>
      <c r="F28" s="33"/>
      <c r="G28" s="33"/>
      <c r="H28" s="33"/>
      <c r="I28" s="33"/>
      <c r="J28" s="371"/>
      <c r="K28" s="371"/>
      <c r="L28" s="371"/>
    </row>
    <row r="29" spans="1:12" x14ac:dyDescent="0.25">
      <c r="B29" s="21" t="s">
        <v>681</v>
      </c>
      <c r="C29" s="29">
        <v>3</v>
      </c>
      <c r="D29" s="29">
        <v>1.21</v>
      </c>
      <c r="E29" s="31">
        <v>0.53</v>
      </c>
      <c r="F29" s="33"/>
      <c r="G29" s="33"/>
      <c r="H29" s="33"/>
      <c r="I29" s="33"/>
      <c r="J29" s="371"/>
      <c r="K29" s="371"/>
      <c r="L29" s="371"/>
    </row>
    <row r="30" spans="1:12" x14ac:dyDescent="0.25">
      <c r="B30" s="21" t="s">
        <v>682</v>
      </c>
      <c r="C30" s="29">
        <v>3</v>
      </c>
      <c r="D30" s="29">
        <v>1.49</v>
      </c>
      <c r="E30" s="31">
        <v>0.65</v>
      </c>
      <c r="F30" s="33"/>
      <c r="G30" s="33"/>
      <c r="H30" s="33"/>
      <c r="I30" s="33"/>
      <c r="J30" s="371"/>
      <c r="K30" s="371"/>
      <c r="L30" s="371"/>
    </row>
    <row r="31" spans="1:12" x14ac:dyDescent="0.25">
      <c r="B31" s="21" t="s">
        <v>683</v>
      </c>
      <c r="C31" s="29">
        <v>2.6</v>
      </c>
      <c r="D31" s="29">
        <v>1.3699999999999999</v>
      </c>
      <c r="E31" s="31">
        <v>0.6</v>
      </c>
      <c r="F31" s="33"/>
      <c r="G31" s="33"/>
      <c r="H31" s="33"/>
      <c r="I31" s="33"/>
      <c r="J31" s="371"/>
      <c r="K31" s="371"/>
      <c r="L31" s="371"/>
    </row>
    <row r="32" spans="1:12" x14ac:dyDescent="0.25">
      <c r="B32" s="21" t="s">
        <v>363</v>
      </c>
      <c r="C32" s="29">
        <v>0.11899999999999999</v>
      </c>
      <c r="D32" s="29">
        <v>2.6000000000000002E-2</v>
      </c>
      <c r="E32" s="31">
        <v>1.0999999999999999E-2</v>
      </c>
      <c r="F32" s="33"/>
      <c r="G32" s="33"/>
      <c r="H32" s="33"/>
      <c r="I32" s="33"/>
      <c r="J32" s="371"/>
      <c r="K32" s="371"/>
      <c r="L32" s="371"/>
    </row>
    <row r="33" spans="2:12" x14ac:dyDescent="0.25">
      <c r="B33" s="22" t="s">
        <v>364</v>
      </c>
      <c r="C33" s="375">
        <v>12.8</v>
      </c>
      <c r="D33" s="375">
        <v>0.09</v>
      </c>
      <c r="E33" s="376">
        <v>0.04</v>
      </c>
      <c r="F33" s="33"/>
      <c r="G33" s="33"/>
      <c r="H33" s="33"/>
      <c r="I33" s="33"/>
      <c r="J33" s="371"/>
      <c r="K33" s="371"/>
      <c r="L33" s="371"/>
    </row>
    <row r="34" spans="2:12" x14ac:dyDescent="0.25">
      <c r="B34" s="201" t="s">
        <v>497</v>
      </c>
      <c r="C34" s="201"/>
      <c r="D34" s="201"/>
      <c r="E34" s="201"/>
      <c r="F34" s="30"/>
      <c r="G34" s="30"/>
      <c r="H34" s="30"/>
      <c r="I34" s="30"/>
    </row>
    <row r="35" spans="2:12" x14ac:dyDescent="0.25">
      <c r="B35" s="201" t="s">
        <v>498</v>
      </c>
      <c r="C35" s="201"/>
      <c r="D35" s="201"/>
      <c r="E35" s="201"/>
      <c r="F35" s="30"/>
      <c r="G35" s="30"/>
      <c r="H35" s="30"/>
      <c r="I35" s="30"/>
    </row>
    <row r="36" spans="2:12" x14ac:dyDescent="0.25">
      <c r="B36" s="201" t="s">
        <v>499</v>
      </c>
      <c r="C36" s="201"/>
      <c r="D36" s="201"/>
      <c r="E36" s="201"/>
      <c r="F36" s="30"/>
      <c r="G36" s="30"/>
      <c r="H36" s="30"/>
      <c r="I36" s="30"/>
    </row>
    <row r="37" spans="2:12" x14ac:dyDescent="0.25">
      <c r="B37" s="201" t="s">
        <v>500</v>
      </c>
      <c r="C37" s="201"/>
      <c r="D37" s="201"/>
      <c r="E37" s="201"/>
      <c r="F37" s="30"/>
      <c r="G37" s="30"/>
      <c r="H37" s="30"/>
      <c r="I37" s="30"/>
    </row>
    <row r="38" spans="2:12" x14ac:dyDescent="0.25">
      <c r="B38" s="201" t="s">
        <v>501</v>
      </c>
      <c r="C38" s="201"/>
      <c r="D38" s="201"/>
      <c r="E38" s="201"/>
      <c r="F38" s="30"/>
      <c r="G38" s="30"/>
      <c r="H38" s="30"/>
      <c r="I38" s="30"/>
    </row>
    <row r="39" spans="2:12" x14ac:dyDescent="0.25">
      <c r="B39" s="201" t="s">
        <v>502</v>
      </c>
      <c r="C39" s="201"/>
      <c r="D39" s="201"/>
      <c r="E39" s="201"/>
    </row>
    <row r="40" spans="2:12" x14ac:dyDescent="0.25">
      <c r="B40" s="201" t="s">
        <v>503</v>
      </c>
      <c r="C40" s="201"/>
      <c r="D40" s="201"/>
      <c r="E40" s="201"/>
    </row>
    <row r="41" spans="2:12" x14ac:dyDescent="0.25">
      <c r="B41" s="201" t="s">
        <v>504</v>
      </c>
      <c r="C41" s="201"/>
      <c r="D41" s="201"/>
      <c r="E41" s="201"/>
    </row>
    <row r="42" spans="2:12" x14ac:dyDescent="0.25">
      <c r="B42" s="201" t="s">
        <v>505</v>
      </c>
      <c r="C42" s="201"/>
      <c r="D42" s="201"/>
      <c r="E42" s="201"/>
    </row>
    <row r="43" spans="2:12" x14ac:dyDescent="0.25">
      <c r="B43" s="201" t="s">
        <v>506</v>
      </c>
      <c r="C43" s="201"/>
      <c r="D43" s="201"/>
      <c r="E43" s="201"/>
    </row>
  </sheetData>
  <sheetProtection algorithmName="SHA-512" hashValue="Q8aHOcdo1ryr+j/dp48NMWpfjoHIJoRNFOioYrstsasqDUoeJqwC/TU1C7ag6cDIZcmP6Patfteb/54STggx7Q==" saltValue="rbgwXHiKzzYhMRlZPPgYiw==" spinCount="100000" sheet="1" objects="1" scenarios="1" selectLockedCells="1"/>
  <mergeCells count="1">
    <mergeCell ref="F2:I2"/>
  </mergeCells>
  <pageMargins left="0.7" right="0.7" top="0.78740157499999996" bottom="0.78740157499999996"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Tabelle15"/>
  <dimension ref="A1:G30"/>
  <sheetViews>
    <sheetView workbookViewId="0">
      <pane ySplit="4" topLeftCell="A11" activePane="bottomLeft" state="frozen"/>
      <selection pane="bottomLeft" activeCell="F20" sqref="F20"/>
    </sheetView>
  </sheetViews>
  <sheetFormatPr baseColWidth="10" defaultRowHeight="15" x14ac:dyDescent="0.25"/>
  <cols>
    <col min="1" max="1" width="54.5703125" customWidth="1"/>
    <col min="2" max="2" width="38.5703125" customWidth="1"/>
    <col min="3" max="3" width="19.7109375" customWidth="1"/>
    <col min="4" max="4" width="16.7109375" customWidth="1"/>
    <col min="5" max="5" width="11.42578125" customWidth="1"/>
    <col min="7" max="7" width="18.85546875" customWidth="1"/>
    <col min="8" max="8" width="17.140625" customWidth="1"/>
  </cols>
  <sheetData>
    <row r="1" spans="1:7" ht="18" customHeight="1" x14ac:dyDescent="0.35">
      <c r="A1" s="227" t="s">
        <v>724</v>
      </c>
      <c r="B1" s="74" t="s">
        <v>245</v>
      </c>
      <c r="C1" s="680" t="s">
        <v>442</v>
      </c>
      <c r="D1" s="683"/>
      <c r="E1" s="680" t="s">
        <v>443</v>
      </c>
      <c r="F1" s="688" t="s">
        <v>444</v>
      </c>
      <c r="G1" s="689"/>
    </row>
    <row r="2" spans="1:7" ht="15.75" customHeight="1" x14ac:dyDescent="0.25">
      <c r="B2" s="77"/>
      <c r="C2" s="681"/>
      <c r="D2" s="684"/>
      <c r="E2" s="681"/>
      <c r="F2" s="686" t="s">
        <v>445</v>
      </c>
      <c r="G2" s="687"/>
    </row>
    <row r="3" spans="1:7" ht="15.75" customHeight="1" x14ac:dyDescent="0.25">
      <c r="B3" s="134"/>
      <c r="C3" s="682"/>
      <c r="D3" s="685"/>
      <c r="E3" s="682"/>
      <c r="F3" s="690" t="s">
        <v>442</v>
      </c>
      <c r="G3" s="691"/>
    </row>
    <row r="4" spans="1:7" ht="15" customHeight="1" x14ac:dyDescent="0.25">
      <c r="A4" s="5"/>
      <c r="B4" s="137"/>
      <c r="C4" s="71"/>
      <c r="D4" s="72" t="s">
        <v>446</v>
      </c>
      <c r="E4" s="27" t="s">
        <v>447</v>
      </c>
      <c r="F4" s="27" t="s">
        <v>254</v>
      </c>
      <c r="G4" s="27" t="s">
        <v>448</v>
      </c>
    </row>
    <row r="5" spans="1:7" ht="20.100000000000001" customHeight="1" x14ac:dyDescent="0.25">
      <c r="A5" s="5"/>
      <c r="B5" s="25"/>
      <c r="C5" s="75"/>
      <c r="D5" s="75"/>
      <c r="E5" s="75"/>
      <c r="F5" s="75"/>
      <c r="G5" s="76"/>
    </row>
    <row r="6" spans="1:7" ht="20.100000000000001" customHeight="1" x14ac:dyDescent="0.25">
      <c r="A6" s="5" t="str">
        <f>B6&amp;", "&amp;C6</f>
        <v>Ackerbohne, Korn (30 % RP)</v>
      </c>
      <c r="B6" s="25" t="s">
        <v>449</v>
      </c>
      <c r="C6" s="73" t="s">
        <v>450</v>
      </c>
      <c r="D6" s="19">
        <v>86</v>
      </c>
      <c r="E6" s="19">
        <v>35</v>
      </c>
      <c r="F6" s="19">
        <v>175</v>
      </c>
      <c r="G6" s="19">
        <v>5</v>
      </c>
    </row>
    <row r="7" spans="1:7" ht="20.100000000000001" customHeight="1" x14ac:dyDescent="0.25">
      <c r="A7" s="5" t="str">
        <f t="shared" ref="A7:A25" si="0">B7&amp;", "&amp;C7</f>
        <v>Erbse, Korn (26 % RP)</v>
      </c>
      <c r="B7" s="25" t="s">
        <v>451</v>
      </c>
      <c r="C7" s="73" t="s">
        <v>452</v>
      </c>
      <c r="D7" s="19">
        <v>86</v>
      </c>
      <c r="E7" s="19">
        <v>35</v>
      </c>
      <c r="F7" s="19">
        <v>154</v>
      </c>
      <c r="G7" s="19">
        <v>4.4000000000000004</v>
      </c>
    </row>
    <row r="8" spans="1:7" ht="20.100000000000001" customHeight="1" x14ac:dyDescent="0.25">
      <c r="A8" s="5" t="str">
        <f t="shared" si="0"/>
        <v>Linse, Korn (26 % RP)</v>
      </c>
      <c r="B8" s="25" t="s">
        <v>453</v>
      </c>
      <c r="C8" s="73" t="s">
        <v>452</v>
      </c>
      <c r="D8" s="19">
        <v>86</v>
      </c>
      <c r="E8" s="19">
        <v>15</v>
      </c>
      <c r="F8" s="19">
        <v>65</v>
      </c>
      <c r="G8" s="19">
        <v>4.3499999999999996</v>
      </c>
    </row>
    <row r="9" spans="1:7" ht="20.100000000000001" customHeight="1" x14ac:dyDescent="0.25">
      <c r="A9" s="5" t="str">
        <f t="shared" si="0"/>
        <v>Lupine, blau, Korn (33 % RP)</v>
      </c>
      <c r="B9" s="25" t="s">
        <v>454</v>
      </c>
      <c r="C9" s="73" t="s">
        <v>455</v>
      </c>
      <c r="D9" s="19">
        <v>86</v>
      </c>
      <c r="E9" s="19">
        <v>30</v>
      </c>
      <c r="F9" s="19">
        <v>150</v>
      </c>
      <c r="G9" s="19">
        <v>5</v>
      </c>
    </row>
    <row r="10" spans="1:7" ht="20.100000000000001" customHeight="1" x14ac:dyDescent="0.25">
      <c r="A10" s="5" t="str">
        <f t="shared" si="0"/>
        <v>Sojabohnen, Korn (32 % RP)</v>
      </c>
      <c r="B10" s="25" t="s">
        <v>246</v>
      </c>
      <c r="C10" s="73" t="s">
        <v>456</v>
      </c>
      <c r="D10" s="19">
        <v>86</v>
      </c>
      <c r="E10" s="19">
        <v>20</v>
      </c>
      <c r="F10" s="19">
        <v>106</v>
      </c>
      <c r="G10" s="19">
        <v>5.3</v>
      </c>
    </row>
    <row r="11" spans="1:7" ht="20.100000000000001" customHeight="1" x14ac:dyDescent="0.25">
      <c r="A11" s="5" t="str">
        <f t="shared" si="0"/>
        <v>Trockenspeiseerbse, Korn (26 % RP)</v>
      </c>
      <c r="B11" s="25" t="s">
        <v>457</v>
      </c>
      <c r="C11" s="73" t="s">
        <v>452</v>
      </c>
      <c r="D11" s="19">
        <v>86</v>
      </c>
      <c r="E11" s="19">
        <v>35</v>
      </c>
      <c r="F11" s="19">
        <v>152</v>
      </c>
      <c r="G11" s="19">
        <v>4.3499999999999996</v>
      </c>
    </row>
    <row r="12" spans="1:7" ht="20.100000000000001" customHeight="1" x14ac:dyDescent="0.25">
      <c r="A12" s="5" t="str">
        <f t="shared" si="0"/>
        <v>Wicke, Korn (26 % RP)</v>
      </c>
      <c r="B12" s="25" t="s">
        <v>458</v>
      </c>
      <c r="C12" s="73" t="s">
        <v>452</v>
      </c>
      <c r="D12" s="19">
        <v>86</v>
      </c>
      <c r="E12" s="19">
        <v>15</v>
      </c>
      <c r="F12" s="19">
        <v>66</v>
      </c>
      <c r="G12" s="19">
        <v>4.3899999999999997</v>
      </c>
    </row>
    <row r="13" spans="1:7" ht="20.100000000000001" customHeight="1" x14ac:dyDescent="0.25">
      <c r="A13" s="5" t="str">
        <f t="shared" si="0"/>
        <v>Ackerbohne, Ganzpflanze</v>
      </c>
      <c r="B13" s="25" t="s">
        <v>449</v>
      </c>
      <c r="C13" s="73" t="s">
        <v>439</v>
      </c>
      <c r="D13" s="19">
        <v>20</v>
      </c>
      <c r="E13" s="19">
        <v>250</v>
      </c>
      <c r="F13" s="19">
        <v>95</v>
      </c>
      <c r="G13" s="19">
        <v>0.38</v>
      </c>
    </row>
    <row r="14" spans="1:7" ht="20.100000000000001" customHeight="1" x14ac:dyDescent="0.25">
      <c r="A14" s="5" t="str">
        <f t="shared" si="0"/>
        <v>Esparsette, Ganzpflanze</v>
      </c>
      <c r="B14" s="25" t="s">
        <v>459</v>
      </c>
      <c r="C14" s="73" t="s">
        <v>439</v>
      </c>
      <c r="D14" s="19">
        <v>20</v>
      </c>
      <c r="E14" s="19">
        <v>200</v>
      </c>
      <c r="F14" s="19">
        <v>94</v>
      </c>
      <c r="G14" s="19">
        <v>0.47</v>
      </c>
    </row>
    <row r="15" spans="1:7" ht="20.100000000000001" customHeight="1" x14ac:dyDescent="0.25">
      <c r="A15" s="5" t="str">
        <f t="shared" si="0"/>
        <v>Futtererbse, Ganzpflanze</v>
      </c>
      <c r="B15" s="25" t="s">
        <v>460</v>
      </c>
      <c r="C15" s="73" t="s">
        <v>439</v>
      </c>
      <c r="D15" s="19">
        <v>20</v>
      </c>
      <c r="E15" s="19">
        <v>250</v>
      </c>
      <c r="F15" s="19">
        <v>95</v>
      </c>
      <c r="G15" s="19">
        <v>0.38</v>
      </c>
    </row>
    <row r="16" spans="1:7" ht="20.100000000000001" customHeight="1" x14ac:dyDescent="0.25">
      <c r="A16" s="5" t="str">
        <f t="shared" si="0"/>
        <v>Klee, Ganzpflanze</v>
      </c>
      <c r="B16" s="25" t="s">
        <v>461</v>
      </c>
      <c r="C16" s="73" t="s">
        <v>439</v>
      </c>
      <c r="D16" s="19">
        <v>20</v>
      </c>
      <c r="E16" s="19">
        <v>450</v>
      </c>
      <c r="F16" s="19">
        <v>293</v>
      </c>
      <c r="G16" s="19">
        <v>0.65</v>
      </c>
    </row>
    <row r="17" spans="1:7" ht="20.100000000000001" customHeight="1" x14ac:dyDescent="0.25">
      <c r="A17" s="5" t="str">
        <f t="shared" si="0"/>
        <v>Klee : Gras (50:50), Ganzpflanze</v>
      </c>
      <c r="B17" s="25" t="s">
        <v>462</v>
      </c>
      <c r="C17" s="73" t="s">
        <v>439</v>
      </c>
      <c r="D17" s="19">
        <v>20</v>
      </c>
      <c r="E17" s="19">
        <v>500</v>
      </c>
      <c r="F17" s="19">
        <v>165</v>
      </c>
      <c r="G17" s="19">
        <v>0.33</v>
      </c>
    </row>
    <row r="18" spans="1:7" ht="20.100000000000001" customHeight="1" x14ac:dyDescent="0.25">
      <c r="A18" s="5" t="str">
        <f t="shared" si="0"/>
        <v>Klee : Gras (70:30), Ganzpflanze</v>
      </c>
      <c r="B18" s="25" t="s">
        <v>463</v>
      </c>
      <c r="C18" s="73" t="s">
        <v>439</v>
      </c>
      <c r="D18" s="19">
        <v>20</v>
      </c>
      <c r="E18" s="19">
        <v>500</v>
      </c>
      <c r="F18" s="19">
        <v>230</v>
      </c>
      <c r="G18" s="19">
        <v>0.46</v>
      </c>
    </row>
    <row r="19" spans="1:7" ht="20.100000000000001" customHeight="1" x14ac:dyDescent="0.25">
      <c r="A19" s="5" t="str">
        <f t="shared" si="0"/>
        <v>Kleegras (30:70), Ganzpflanze</v>
      </c>
      <c r="B19" s="25" t="s">
        <v>464</v>
      </c>
      <c r="C19" s="73" t="s">
        <v>439</v>
      </c>
      <c r="D19" s="19">
        <v>20</v>
      </c>
      <c r="E19" s="19">
        <v>450</v>
      </c>
      <c r="F19" s="19">
        <v>90</v>
      </c>
      <c r="G19" s="19">
        <v>0.2</v>
      </c>
    </row>
    <row r="20" spans="1:7" ht="20.100000000000001" customHeight="1" x14ac:dyDescent="0.25">
      <c r="A20" s="5" t="str">
        <f t="shared" si="0"/>
        <v>Lupine, Futter, Ganzpflanze</v>
      </c>
      <c r="B20" s="25" t="s">
        <v>465</v>
      </c>
      <c r="C20" s="73" t="s">
        <v>439</v>
      </c>
      <c r="D20" s="19">
        <v>20</v>
      </c>
      <c r="E20" s="19">
        <v>250</v>
      </c>
      <c r="F20" s="19">
        <v>95</v>
      </c>
      <c r="G20" s="19">
        <v>0.38</v>
      </c>
    </row>
    <row r="21" spans="1:7" ht="20.100000000000001" customHeight="1" x14ac:dyDescent="0.25">
      <c r="A21" s="5" t="str">
        <f t="shared" si="0"/>
        <v>Luzerne, Ganzpflanze</v>
      </c>
      <c r="B21" s="25" t="s">
        <v>440</v>
      </c>
      <c r="C21" s="73" t="s">
        <v>439</v>
      </c>
      <c r="D21" s="19">
        <v>20</v>
      </c>
      <c r="E21" s="19">
        <v>400</v>
      </c>
      <c r="F21" s="19">
        <v>260</v>
      </c>
      <c r="G21" s="19">
        <v>0.65</v>
      </c>
    </row>
    <row r="22" spans="1:7" ht="20.100000000000001" customHeight="1" x14ac:dyDescent="0.25">
      <c r="A22" s="5" t="str">
        <f t="shared" si="0"/>
        <v>Luzerne : Gras (50:50), Ganzpflanze</v>
      </c>
      <c r="B22" s="25" t="s">
        <v>466</v>
      </c>
      <c r="C22" s="73" t="s">
        <v>439</v>
      </c>
      <c r="D22" s="19">
        <v>20</v>
      </c>
      <c r="E22" s="19">
        <v>500</v>
      </c>
      <c r="F22" s="19">
        <v>165</v>
      </c>
      <c r="G22" s="19">
        <v>0.33</v>
      </c>
    </row>
    <row r="23" spans="1:7" ht="20.100000000000001" customHeight="1" x14ac:dyDescent="0.25">
      <c r="A23" s="5" t="str">
        <f t="shared" si="0"/>
        <v>Luzerne : Gras (70:30), Ganzpflanze</v>
      </c>
      <c r="B23" s="25" t="s">
        <v>467</v>
      </c>
      <c r="C23" s="73" t="s">
        <v>439</v>
      </c>
      <c r="D23" s="19">
        <v>20</v>
      </c>
      <c r="E23" s="19">
        <v>500</v>
      </c>
      <c r="F23" s="19">
        <v>230</v>
      </c>
      <c r="G23" s="19">
        <v>0.46</v>
      </c>
    </row>
    <row r="24" spans="1:7" ht="20.100000000000001" customHeight="1" x14ac:dyDescent="0.25">
      <c r="A24" s="5" t="str">
        <f t="shared" si="0"/>
        <v>Luzernegras (30:70), Ganzpflanze</v>
      </c>
      <c r="B24" s="25" t="s">
        <v>468</v>
      </c>
      <c r="C24" s="73" t="s">
        <v>439</v>
      </c>
      <c r="D24" s="19">
        <v>20</v>
      </c>
      <c r="E24" s="19">
        <v>530</v>
      </c>
      <c r="F24" s="19">
        <v>106</v>
      </c>
      <c r="G24" s="19">
        <v>0.2</v>
      </c>
    </row>
    <row r="25" spans="1:7" ht="20.100000000000001" customHeight="1" x14ac:dyDescent="0.25">
      <c r="A25" s="5" t="str">
        <f t="shared" si="0"/>
        <v>Serradella, Ganzpflanze</v>
      </c>
      <c r="B25" s="25" t="s">
        <v>469</v>
      </c>
      <c r="C25" s="73" t="s">
        <v>439</v>
      </c>
      <c r="D25" s="19">
        <v>20</v>
      </c>
      <c r="E25" s="19">
        <v>150</v>
      </c>
      <c r="F25" s="19">
        <v>57</v>
      </c>
      <c r="G25" s="19">
        <v>0.38</v>
      </c>
    </row>
    <row r="26" spans="1:7" ht="30" x14ac:dyDescent="0.25">
      <c r="A26" s="5" t="str">
        <f>B26&amp;", "&amp;C26</f>
        <v>Sonst. einjährige Leguminosenfutterpflanzen, Ganzpflanze</v>
      </c>
      <c r="B26" s="25" t="s">
        <v>470</v>
      </c>
      <c r="C26" s="73" t="s">
        <v>439</v>
      </c>
      <c r="D26" s="19">
        <v>20</v>
      </c>
      <c r="E26" s="19">
        <v>250</v>
      </c>
      <c r="F26" s="19">
        <v>95</v>
      </c>
      <c r="G26" s="19">
        <v>0.38</v>
      </c>
    </row>
    <row r="27" spans="1:7" x14ac:dyDescent="0.25">
      <c r="A27" s="5" t="str">
        <f>B27&amp;", "&amp;C27</f>
        <v>Wicke, Futter, Ganzpflanze</v>
      </c>
      <c r="B27" s="25" t="s">
        <v>471</v>
      </c>
      <c r="C27" s="73" t="s">
        <v>439</v>
      </c>
      <c r="D27" s="19">
        <v>20</v>
      </c>
      <c r="E27" s="19">
        <v>200</v>
      </c>
      <c r="F27" s="19">
        <v>76</v>
      </c>
      <c r="G27" s="19">
        <v>0.38</v>
      </c>
    </row>
    <row r="28" spans="1:7" ht="20.100000000000001" customHeight="1" x14ac:dyDescent="0.25">
      <c r="A28" s="5" t="s">
        <v>876</v>
      </c>
      <c r="B28" s="5" t="s">
        <v>750</v>
      </c>
      <c r="C28" s="5" t="s">
        <v>877</v>
      </c>
      <c r="D28" s="5">
        <v>12</v>
      </c>
      <c r="E28" s="429">
        <v>120</v>
      </c>
      <c r="F28" s="429">
        <v>36</v>
      </c>
      <c r="G28" s="429">
        <v>0.3</v>
      </c>
    </row>
    <row r="29" spans="1:7" ht="20.100000000000001" customHeight="1" x14ac:dyDescent="0.25">
      <c r="A29" s="5" t="s">
        <v>878</v>
      </c>
      <c r="B29" s="5" t="s">
        <v>879</v>
      </c>
      <c r="C29" s="5" t="s">
        <v>877</v>
      </c>
      <c r="D29" s="5">
        <v>12</v>
      </c>
      <c r="E29" s="429">
        <v>250</v>
      </c>
      <c r="F29" s="429">
        <v>75</v>
      </c>
      <c r="G29" s="429">
        <v>0.3</v>
      </c>
    </row>
    <row r="30" spans="1:7" x14ac:dyDescent="0.25">
      <c r="A30" s="5" t="s">
        <v>880</v>
      </c>
      <c r="B30" s="5" t="s">
        <v>881</v>
      </c>
      <c r="C30" s="5" t="s">
        <v>882</v>
      </c>
      <c r="D30" s="429">
        <v>15</v>
      </c>
      <c r="E30" s="429">
        <v>70</v>
      </c>
      <c r="F30" s="429">
        <v>105</v>
      </c>
      <c r="G30" s="429">
        <v>1.5</v>
      </c>
    </row>
  </sheetData>
  <sheetProtection algorithmName="SHA-512" hashValue="ePpHMX0TpxUc+IwHWx2MSxiIMejcHmeoCyZYxiUqo2qUw+jlAc9y0iejqm6Gd+P2SCS33nvvXq7/cnIpASm+AA==" saltValue="uMPdnifkiKV5mUfeCBrppA==" spinCount="100000" sheet="1" objects="1" scenarios="1"/>
  <mergeCells count="6">
    <mergeCell ref="C1:C3"/>
    <mergeCell ref="D1:D3"/>
    <mergeCell ref="E1:E3"/>
    <mergeCell ref="F2:G2"/>
    <mergeCell ref="F1:G1"/>
    <mergeCell ref="F3:G3"/>
  </mergeCells>
  <hyperlinks>
    <hyperlink ref="D4" r:id="rId1" location="FnA6-F801163_01_06" display="https://www.gesetze-im-internet.de/stoffbilv/BJNR394210017.html - FnA6-F801163_01_06" xr:uid="{00000000-0004-0000-0C00-000000000000}"/>
  </hyperlinks>
  <pageMargins left="0.7" right="0.7" top="0.78740157499999996" bottom="0.78740157499999996"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Tabelle16"/>
  <dimension ref="A1:E10"/>
  <sheetViews>
    <sheetView workbookViewId="0"/>
  </sheetViews>
  <sheetFormatPr baseColWidth="10" defaultRowHeight="15" x14ac:dyDescent="0.25"/>
  <cols>
    <col min="1" max="1" width="32.5703125" customWidth="1"/>
    <col min="2" max="2" width="22.5703125" customWidth="1"/>
    <col min="3" max="3" width="16" customWidth="1"/>
    <col min="4" max="4" width="23.28515625" customWidth="1"/>
    <col min="5" max="5" width="22.42578125" customWidth="1"/>
  </cols>
  <sheetData>
    <row r="1" spans="1:5" ht="23.25" x14ac:dyDescent="0.35">
      <c r="A1" s="227" t="s">
        <v>723</v>
      </c>
    </row>
    <row r="2" spans="1:5" ht="48" customHeight="1" x14ac:dyDescent="0.25">
      <c r="A2" s="5"/>
      <c r="B2" s="482" t="s">
        <v>377</v>
      </c>
      <c r="C2" s="482"/>
      <c r="D2" s="482" t="s">
        <v>376</v>
      </c>
      <c r="E2" s="482"/>
    </row>
    <row r="3" spans="1:5" x14ac:dyDescent="0.25">
      <c r="A3" s="5"/>
      <c r="B3" s="5" t="s">
        <v>313</v>
      </c>
      <c r="C3" s="5" t="s">
        <v>314</v>
      </c>
      <c r="D3" s="5" t="s">
        <v>313</v>
      </c>
      <c r="E3" s="5" t="s">
        <v>314</v>
      </c>
    </row>
    <row r="4" spans="1:5" x14ac:dyDescent="0.25">
      <c r="A4" s="5"/>
      <c r="B4" s="5"/>
      <c r="C4" s="5"/>
      <c r="D4" s="5"/>
      <c r="E4" s="5"/>
    </row>
    <row r="5" spans="1:5" x14ac:dyDescent="0.25">
      <c r="A5" s="5" t="s">
        <v>310</v>
      </c>
      <c r="B5" s="5">
        <v>15</v>
      </c>
      <c r="C5" s="5">
        <v>30</v>
      </c>
      <c r="D5" s="138">
        <f>IF(Verluste!E11&gt;2020,15,10)</f>
        <v>10</v>
      </c>
      <c r="E5" s="5">
        <v>10</v>
      </c>
    </row>
    <row r="6" spans="1:5" x14ac:dyDescent="0.25">
      <c r="A6" s="5" t="s">
        <v>311</v>
      </c>
      <c r="B6" s="5">
        <v>20</v>
      </c>
      <c r="C6" s="5">
        <v>30</v>
      </c>
      <c r="D6" s="138">
        <f>IF(Verluste!E12&gt;2020,10,5)</f>
        <v>5</v>
      </c>
      <c r="E6" s="5">
        <v>10</v>
      </c>
    </row>
    <row r="7" spans="1:5" x14ac:dyDescent="0.25">
      <c r="A7" s="5" t="s">
        <v>312</v>
      </c>
      <c r="B7" s="5">
        <v>0</v>
      </c>
      <c r="C7" s="5">
        <v>40</v>
      </c>
      <c r="D7" s="5">
        <v>0</v>
      </c>
      <c r="E7" s="5">
        <v>10</v>
      </c>
    </row>
    <row r="8" spans="1:5" x14ac:dyDescent="0.25">
      <c r="A8" s="5" t="s">
        <v>686</v>
      </c>
      <c r="B8" s="5">
        <v>0</v>
      </c>
      <c r="C8" s="5">
        <v>45</v>
      </c>
      <c r="D8" s="5">
        <v>0</v>
      </c>
      <c r="E8" s="5">
        <v>5</v>
      </c>
    </row>
    <row r="9" spans="1:5" x14ac:dyDescent="0.25">
      <c r="A9" s="5" t="s">
        <v>684</v>
      </c>
      <c r="B9" s="5">
        <v>5</v>
      </c>
      <c r="C9" s="5">
        <v>0</v>
      </c>
      <c r="D9" s="5">
        <v>10</v>
      </c>
      <c r="E9" s="5">
        <v>0</v>
      </c>
    </row>
    <row r="10" spans="1:5" x14ac:dyDescent="0.25">
      <c r="A10" s="5" t="s">
        <v>685</v>
      </c>
      <c r="B10" s="5">
        <v>0</v>
      </c>
      <c r="C10" s="5">
        <v>0</v>
      </c>
      <c r="D10" s="5">
        <v>10</v>
      </c>
      <c r="E10" s="5">
        <v>0</v>
      </c>
    </row>
  </sheetData>
  <mergeCells count="2">
    <mergeCell ref="B2:C2"/>
    <mergeCell ref="D2:E2"/>
  </mergeCells>
  <pageMargins left="0.7" right="0.7" top="0.78740157499999996" bottom="0.78740157499999996"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Tabelle17"/>
  <dimension ref="A1:B19"/>
  <sheetViews>
    <sheetView workbookViewId="0">
      <selection activeCell="L35" sqref="L35"/>
    </sheetView>
  </sheetViews>
  <sheetFormatPr baseColWidth="10" defaultRowHeight="15" x14ac:dyDescent="0.25"/>
  <cols>
    <col min="1" max="1" width="39.28515625" customWidth="1"/>
  </cols>
  <sheetData>
    <row r="1" spans="1:2" x14ac:dyDescent="0.25">
      <c r="A1" s="139" t="s">
        <v>283</v>
      </c>
      <c r="B1" s="139" t="s">
        <v>259</v>
      </c>
    </row>
    <row r="2" spans="1:2" x14ac:dyDescent="0.25">
      <c r="A2" s="5" t="s">
        <v>256</v>
      </c>
      <c r="B2" s="5"/>
    </row>
    <row r="3" spans="1:2" x14ac:dyDescent="0.25">
      <c r="A3" s="5" t="s">
        <v>266</v>
      </c>
      <c r="B3" s="5">
        <v>0.7</v>
      </c>
    </row>
    <row r="4" spans="1:2" x14ac:dyDescent="0.25">
      <c r="A4" s="5" t="s">
        <v>267</v>
      </c>
      <c r="B4" s="5">
        <v>0.7</v>
      </c>
    </row>
    <row r="5" spans="1:2" x14ac:dyDescent="0.25">
      <c r="A5" s="5" t="s">
        <v>268</v>
      </c>
      <c r="B5" s="5">
        <v>1.1000000000000001</v>
      </c>
    </row>
    <row r="6" spans="1:2" x14ac:dyDescent="0.25">
      <c r="A6" s="5" t="s">
        <v>269</v>
      </c>
      <c r="B6" s="5">
        <v>0.3</v>
      </c>
    </row>
    <row r="7" spans="1:2" x14ac:dyDescent="0.25">
      <c r="A7" s="5" t="s">
        <v>270</v>
      </c>
      <c r="B7" s="5">
        <v>0.7</v>
      </c>
    </row>
    <row r="8" spans="1:2" x14ac:dyDescent="0.25">
      <c r="A8" s="5" t="s">
        <v>271</v>
      </c>
      <c r="B8" s="5">
        <v>1</v>
      </c>
    </row>
    <row r="9" spans="1:2" x14ac:dyDescent="0.25">
      <c r="A9" s="5" t="s">
        <v>272</v>
      </c>
      <c r="B9" s="5">
        <v>0.05</v>
      </c>
    </row>
    <row r="10" spans="1:2" x14ac:dyDescent="0.25">
      <c r="A10" s="5" t="s">
        <v>273</v>
      </c>
      <c r="B10" s="5">
        <v>0.1</v>
      </c>
    </row>
    <row r="11" spans="1:2" x14ac:dyDescent="0.25">
      <c r="A11" s="5" t="s">
        <v>274</v>
      </c>
      <c r="B11" s="5">
        <v>0.02</v>
      </c>
    </row>
    <row r="12" spans="1:2" x14ac:dyDescent="0.25">
      <c r="A12" s="5" t="s">
        <v>275</v>
      </c>
      <c r="B12" s="5">
        <v>0.06</v>
      </c>
    </row>
    <row r="13" spans="1:2" x14ac:dyDescent="0.25">
      <c r="A13" s="5" t="s">
        <v>276</v>
      </c>
      <c r="B13" s="5">
        <v>0.16</v>
      </c>
    </row>
    <row r="14" spans="1:2" x14ac:dyDescent="0.25">
      <c r="A14" s="5" t="s">
        <v>277</v>
      </c>
      <c r="B14" s="5">
        <v>0.3</v>
      </c>
    </row>
    <row r="15" spans="1:2" x14ac:dyDescent="0.25">
      <c r="A15" s="5" t="s">
        <v>278</v>
      </c>
      <c r="B15" s="5">
        <v>4.0000000000000001E-3</v>
      </c>
    </row>
    <row r="16" spans="1:2" x14ac:dyDescent="0.25">
      <c r="A16" s="5" t="s">
        <v>279</v>
      </c>
      <c r="B16" s="5">
        <v>4.0000000000000001E-3</v>
      </c>
    </row>
    <row r="17" spans="1:2" x14ac:dyDescent="0.25">
      <c r="A17" s="5" t="s">
        <v>280</v>
      </c>
      <c r="B17" s="5">
        <v>4.0000000000000001E-3</v>
      </c>
    </row>
    <row r="18" spans="1:2" x14ac:dyDescent="0.25">
      <c r="A18" s="5" t="s">
        <v>281</v>
      </c>
      <c r="B18" s="5">
        <v>4.0000000000000001E-3</v>
      </c>
    </row>
    <row r="19" spans="1:2" x14ac:dyDescent="0.25">
      <c r="A19" s="5" t="s">
        <v>282</v>
      </c>
      <c r="B19" s="5">
        <v>4.0000000000000001E-3</v>
      </c>
    </row>
  </sheetData>
  <pageMargins left="0.7" right="0.7" top="0.78740157499999996" bottom="0.78740157499999996"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Tabelle18"/>
  <dimension ref="A1:I134"/>
  <sheetViews>
    <sheetView zoomScaleNormal="100" workbookViewId="0">
      <pane ySplit="3" topLeftCell="A4" activePane="bottomLeft" state="frozen"/>
      <selection pane="bottomLeft" activeCell="A100" sqref="A100"/>
    </sheetView>
  </sheetViews>
  <sheetFormatPr baseColWidth="10" defaultRowHeight="15" x14ac:dyDescent="0.25"/>
  <cols>
    <col min="1" max="1" width="68.28515625" customWidth="1"/>
    <col min="4" max="4" width="15.85546875" customWidth="1"/>
  </cols>
  <sheetData>
    <row r="1" spans="1:9" ht="30" customHeight="1" x14ac:dyDescent="0.35">
      <c r="A1" s="217" t="s">
        <v>625</v>
      </c>
      <c r="B1" s="4"/>
      <c r="C1" s="4"/>
    </row>
    <row r="2" spans="1:9" ht="15.75" customHeight="1" x14ac:dyDescent="0.25">
      <c r="A2" s="218"/>
      <c r="B2" s="692" t="s">
        <v>242</v>
      </c>
      <c r="C2" s="693"/>
      <c r="D2" s="693"/>
    </row>
    <row r="3" spans="1:9" ht="15.75" customHeight="1" x14ac:dyDescent="0.25">
      <c r="A3" s="219"/>
      <c r="B3" s="190" t="s">
        <v>1</v>
      </c>
      <c r="C3" s="190" t="s">
        <v>847</v>
      </c>
      <c r="D3" s="364" t="s">
        <v>660</v>
      </c>
    </row>
    <row r="4" spans="1:9" ht="38.25" customHeight="1" x14ac:dyDescent="0.25">
      <c r="A4" s="216"/>
      <c r="B4" s="135"/>
      <c r="C4" s="135"/>
      <c r="D4" s="232"/>
      <c r="F4" s="143"/>
      <c r="G4" s="143"/>
      <c r="H4" s="143"/>
      <c r="I4" s="143"/>
    </row>
    <row r="5" spans="1:9" ht="39.75" customHeight="1" x14ac:dyDescent="0.25">
      <c r="A5" s="144" t="s">
        <v>509</v>
      </c>
      <c r="B5" s="142">
        <v>16.600000000000001</v>
      </c>
      <c r="C5" s="142">
        <v>6.4</v>
      </c>
      <c r="D5" s="233" t="s">
        <v>310</v>
      </c>
      <c r="F5" s="143"/>
      <c r="G5" s="143"/>
      <c r="H5" s="143"/>
      <c r="I5" s="143"/>
    </row>
    <row r="6" spans="1:9" ht="38.25" customHeight="1" x14ac:dyDescent="0.25">
      <c r="A6" s="145" t="s">
        <v>510</v>
      </c>
      <c r="B6" s="142">
        <v>57</v>
      </c>
      <c r="C6" s="142">
        <v>16.399999999999999</v>
      </c>
      <c r="D6" s="233" t="s">
        <v>310</v>
      </c>
      <c r="F6" s="143"/>
      <c r="G6" s="143"/>
      <c r="H6" s="143"/>
      <c r="I6" s="143"/>
    </row>
    <row r="7" spans="1:9" ht="38.25" customHeight="1" x14ac:dyDescent="0.25">
      <c r="A7" s="145" t="s">
        <v>511</v>
      </c>
      <c r="B7" s="142">
        <v>54</v>
      </c>
      <c r="C7" s="142">
        <v>16</v>
      </c>
      <c r="D7" s="233" t="s">
        <v>310</v>
      </c>
      <c r="F7" s="143"/>
      <c r="G7" s="143"/>
      <c r="H7" s="143"/>
      <c r="I7" s="143"/>
    </row>
    <row r="8" spans="1:9" ht="38.25" customHeight="1" x14ac:dyDescent="0.25">
      <c r="A8" s="145" t="s">
        <v>512</v>
      </c>
      <c r="B8" s="142">
        <v>48</v>
      </c>
      <c r="C8" s="142">
        <v>15.5</v>
      </c>
      <c r="D8" s="233" t="s">
        <v>310</v>
      </c>
      <c r="F8" s="143"/>
      <c r="G8" s="143"/>
      <c r="H8" s="143"/>
      <c r="I8" s="143"/>
    </row>
    <row r="9" spans="1:9" ht="38.25" customHeight="1" x14ac:dyDescent="0.25">
      <c r="A9" s="145" t="s">
        <v>513</v>
      </c>
      <c r="B9" s="142">
        <v>45</v>
      </c>
      <c r="C9" s="142">
        <v>15</v>
      </c>
      <c r="D9" s="233" t="s">
        <v>310</v>
      </c>
      <c r="F9" s="143"/>
      <c r="G9" s="143"/>
      <c r="H9" s="143"/>
      <c r="I9" s="143"/>
    </row>
    <row r="10" spans="1:9" ht="38.25" customHeight="1" x14ac:dyDescent="0.25">
      <c r="A10" s="145" t="s">
        <v>514</v>
      </c>
      <c r="B10" s="142">
        <v>114</v>
      </c>
      <c r="C10" s="142">
        <v>36</v>
      </c>
      <c r="D10" s="233" t="s">
        <v>310</v>
      </c>
      <c r="F10" s="143"/>
      <c r="G10" s="143"/>
      <c r="H10" s="143"/>
      <c r="I10" s="143"/>
    </row>
    <row r="11" spans="1:9" ht="38.25" customHeight="1" x14ac:dyDescent="0.25">
      <c r="A11" s="145" t="s">
        <v>515</v>
      </c>
      <c r="B11" s="142">
        <v>129</v>
      </c>
      <c r="C11" s="142">
        <v>43</v>
      </c>
      <c r="D11" s="233" t="s">
        <v>310</v>
      </c>
      <c r="F11" s="143"/>
      <c r="G11" s="143"/>
      <c r="H11" s="143"/>
      <c r="I11" s="143"/>
    </row>
    <row r="12" spans="1:9" ht="38.25" customHeight="1" x14ac:dyDescent="0.25">
      <c r="A12" s="145" t="s">
        <v>516</v>
      </c>
      <c r="B12" s="142">
        <v>143</v>
      </c>
      <c r="C12" s="142">
        <v>47</v>
      </c>
      <c r="D12" s="233" t="s">
        <v>310</v>
      </c>
      <c r="F12" s="143"/>
      <c r="G12" s="143"/>
      <c r="H12" s="143"/>
      <c r="I12" s="143"/>
    </row>
    <row r="13" spans="1:9" ht="38.25" customHeight="1" x14ac:dyDescent="0.25">
      <c r="A13" s="145" t="s">
        <v>517</v>
      </c>
      <c r="B13" s="142">
        <v>109</v>
      </c>
      <c r="C13" s="142">
        <v>37</v>
      </c>
      <c r="D13" s="233" t="s">
        <v>310</v>
      </c>
      <c r="F13" s="143"/>
      <c r="G13" s="143"/>
      <c r="H13" s="143"/>
      <c r="I13" s="143"/>
    </row>
    <row r="14" spans="1:9" ht="38.25" customHeight="1" x14ac:dyDescent="0.25">
      <c r="A14" s="145" t="s">
        <v>518</v>
      </c>
      <c r="B14" s="142">
        <v>124</v>
      </c>
      <c r="C14" s="142">
        <v>43</v>
      </c>
      <c r="D14" s="233" t="s">
        <v>310</v>
      </c>
      <c r="F14" s="143"/>
      <c r="G14" s="143"/>
      <c r="H14" s="143"/>
      <c r="I14" s="143"/>
    </row>
    <row r="15" spans="1:9" ht="38.25" customHeight="1" x14ac:dyDescent="0.25">
      <c r="A15" s="145" t="s">
        <v>519</v>
      </c>
      <c r="B15" s="142">
        <v>141</v>
      </c>
      <c r="C15" s="142">
        <v>48</v>
      </c>
      <c r="D15" s="233" t="s">
        <v>310</v>
      </c>
      <c r="F15" s="143"/>
      <c r="G15" s="143"/>
      <c r="H15" s="143"/>
      <c r="I15" s="143"/>
    </row>
    <row r="16" spans="1:9" ht="38.25" customHeight="1" x14ac:dyDescent="0.25">
      <c r="A16" s="145" t="s">
        <v>520</v>
      </c>
      <c r="B16" s="142">
        <v>159</v>
      </c>
      <c r="C16" s="142">
        <v>55</v>
      </c>
      <c r="D16" s="233" t="s">
        <v>310</v>
      </c>
      <c r="F16" s="143"/>
      <c r="G16" s="143"/>
      <c r="H16" s="143"/>
      <c r="I16" s="143"/>
    </row>
    <row r="17" spans="1:9" ht="38.25" customHeight="1" x14ac:dyDescent="0.25">
      <c r="A17" s="145" t="s">
        <v>521</v>
      </c>
      <c r="B17" s="142">
        <v>103</v>
      </c>
      <c r="C17" s="142">
        <v>37</v>
      </c>
      <c r="D17" s="233" t="s">
        <v>310</v>
      </c>
      <c r="F17" s="143"/>
      <c r="G17" s="143"/>
      <c r="H17" s="143"/>
      <c r="I17" s="143"/>
    </row>
    <row r="18" spans="1:9" ht="38.25" customHeight="1" x14ac:dyDescent="0.25">
      <c r="A18" s="145" t="s">
        <v>522</v>
      </c>
      <c r="B18" s="142">
        <v>117</v>
      </c>
      <c r="C18" s="142">
        <v>42</v>
      </c>
      <c r="D18" s="233" t="s">
        <v>310</v>
      </c>
      <c r="F18" s="143"/>
      <c r="G18" s="143"/>
      <c r="H18" s="143"/>
      <c r="I18" s="143"/>
    </row>
    <row r="19" spans="1:9" ht="38.25" customHeight="1" x14ac:dyDescent="0.25">
      <c r="A19" s="145" t="s">
        <v>523</v>
      </c>
      <c r="B19" s="142">
        <v>134</v>
      </c>
      <c r="C19" s="142">
        <v>47</v>
      </c>
      <c r="D19" s="233" t="s">
        <v>310</v>
      </c>
      <c r="F19" s="143"/>
      <c r="G19" s="143"/>
      <c r="H19" s="143"/>
      <c r="I19" s="143"/>
    </row>
    <row r="20" spans="1:9" ht="38.25" customHeight="1" x14ac:dyDescent="0.25">
      <c r="A20" s="145" t="s">
        <v>524</v>
      </c>
      <c r="B20" s="142">
        <v>153</v>
      </c>
      <c r="C20" s="142">
        <v>52</v>
      </c>
      <c r="D20" s="233" t="s">
        <v>310</v>
      </c>
      <c r="F20" s="143"/>
      <c r="G20" s="143"/>
      <c r="H20" s="143"/>
      <c r="I20" s="143"/>
    </row>
    <row r="21" spans="1:9" ht="38.25" customHeight="1" x14ac:dyDescent="0.25">
      <c r="A21" s="145" t="s">
        <v>525</v>
      </c>
      <c r="B21" s="142">
        <v>100</v>
      </c>
      <c r="C21" s="142">
        <v>36</v>
      </c>
      <c r="D21" s="233" t="s">
        <v>310</v>
      </c>
      <c r="F21" s="143"/>
      <c r="G21" s="143"/>
      <c r="H21" s="143"/>
      <c r="I21" s="143"/>
    </row>
    <row r="22" spans="1:9" ht="38.25" customHeight="1" x14ac:dyDescent="0.25">
      <c r="A22" s="145" t="s">
        <v>526</v>
      </c>
      <c r="B22" s="142">
        <v>115</v>
      </c>
      <c r="C22" s="142">
        <v>42</v>
      </c>
      <c r="D22" s="233" t="s">
        <v>310</v>
      </c>
      <c r="F22" s="143"/>
      <c r="G22" s="143"/>
      <c r="H22" s="143"/>
      <c r="I22" s="143"/>
    </row>
    <row r="23" spans="1:9" ht="38.25" customHeight="1" x14ac:dyDescent="0.25">
      <c r="A23" s="145" t="s">
        <v>527</v>
      </c>
      <c r="B23" s="142">
        <v>133</v>
      </c>
      <c r="C23" s="142">
        <v>47</v>
      </c>
      <c r="D23" s="233" t="s">
        <v>310</v>
      </c>
      <c r="F23" s="143"/>
      <c r="G23" s="143"/>
      <c r="H23" s="143"/>
      <c r="I23" s="143"/>
    </row>
    <row r="24" spans="1:9" ht="38.25" customHeight="1" x14ac:dyDescent="0.25">
      <c r="A24" s="145" t="s">
        <v>528</v>
      </c>
      <c r="B24" s="142">
        <v>152</v>
      </c>
      <c r="C24" s="142">
        <v>52</v>
      </c>
      <c r="D24" s="233" t="s">
        <v>310</v>
      </c>
      <c r="F24" s="143"/>
      <c r="G24" s="143"/>
      <c r="H24" s="143"/>
      <c r="I24" s="143"/>
    </row>
    <row r="25" spans="1:9" ht="38.25" customHeight="1" x14ac:dyDescent="0.25">
      <c r="A25" s="145" t="s">
        <v>529</v>
      </c>
      <c r="B25" s="142">
        <v>76</v>
      </c>
      <c r="C25" s="142">
        <v>27</v>
      </c>
      <c r="D25" s="233" t="s">
        <v>310</v>
      </c>
      <c r="F25" s="143"/>
      <c r="G25" s="143"/>
      <c r="H25" s="143"/>
      <c r="I25" s="143"/>
    </row>
    <row r="26" spans="1:9" ht="38.25" customHeight="1" x14ac:dyDescent="0.25">
      <c r="A26" s="145" t="s">
        <v>530</v>
      </c>
      <c r="B26" s="142">
        <v>91</v>
      </c>
      <c r="C26" s="142">
        <v>33</v>
      </c>
      <c r="D26" s="233" t="s">
        <v>310</v>
      </c>
      <c r="F26" s="143"/>
      <c r="G26" s="143"/>
      <c r="H26" s="143"/>
      <c r="I26" s="143"/>
    </row>
    <row r="27" spans="1:9" ht="38.25" customHeight="1" x14ac:dyDescent="0.25">
      <c r="A27" s="145" t="s">
        <v>531</v>
      </c>
      <c r="B27" s="142">
        <v>111</v>
      </c>
      <c r="C27" s="142">
        <v>42</v>
      </c>
      <c r="D27" s="233" t="s">
        <v>310</v>
      </c>
      <c r="F27" s="143"/>
      <c r="G27" s="143"/>
      <c r="H27" s="143"/>
      <c r="I27" s="143"/>
    </row>
    <row r="28" spans="1:9" ht="38.25" customHeight="1" x14ac:dyDescent="0.25">
      <c r="A28" s="145" t="s">
        <v>532</v>
      </c>
      <c r="B28" s="142">
        <v>31</v>
      </c>
      <c r="C28" s="142">
        <v>12.7</v>
      </c>
      <c r="D28" s="233" t="s">
        <v>310</v>
      </c>
      <c r="F28" s="143"/>
      <c r="G28" s="143"/>
      <c r="H28" s="143"/>
      <c r="I28" s="143"/>
    </row>
    <row r="29" spans="1:9" ht="38.25" customHeight="1" x14ac:dyDescent="0.25">
      <c r="A29" s="145" t="s">
        <v>533</v>
      </c>
      <c r="B29" s="142">
        <v>13</v>
      </c>
      <c r="C29" s="142">
        <v>6.5</v>
      </c>
      <c r="D29" s="233" t="s">
        <v>310</v>
      </c>
      <c r="F29" s="143"/>
      <c r="G29" s="143"/>
      <c r="H29" s="143"/>
      <c r="I29" s="143"/>
    </row>
    <row r="30" spans="1:9" ht="38.25" customHeight="1" x14ac:dyDescent="0.25">
      <c r="A30" s="145" t="s">
        <v>534</v>
      </c>
      <c r="B30" s="142">
        <v>15.9</v>
      </c>
      <c r="C30" s="142">
        <v>7.3</v>
      </c>
      <c r="D30" s="233" t="s">
        <v>310</v>
      </c>
      <c r="F30" s="143"/>
      <c r="G30" s="143"/>
      <c r="H30" s="143"/>
      <c r="I30" s="143"/>
    </row>
    <row r="31" spans="1:9" ht="38.25" customHeight="1" x14ac:dyDescent="0.25">
      <c r="A31" s="145" t="s">
        <v>535</v>
      </c>
      <c r="B31" s="142">
        <v>15.7</v>
      </c>
      <c r="C31" s="142">
        <v>5.4</v>
      </c>
      <c r="D31" s="233" t="s">
        <v>310</v>
      </c>
    </row>
    <row r="32" spans="1:9" ht="38.25" customHeight="1" x14ac:dyDescent="0.25">
      <c r="A32" s="145" t="s">
        <v>536</v>
      </c>
      <c r="B32" s="142">
        <v>14.6</v>
      </c>
      <c r="C32" s="142">
        <v>4.5</v>
      </c>
      <c r="D32" s="233" t="s">
        <v>310</v>
      </c>
    </row>
    <row r="33" spans="1:4" ht="38.25" customHeight="1" x14ac:dyDescent="0.25">
      <c r="A33" s="145" t="s">
        <v>537</v>
      </c>
      <c r="B33" s="142">
        <v>36.6</v>
      </c>
      <c r="C33" s="142">
        <v>14.2</v>
      </c>
      <c r="D33" s="233" t="s">
        <v>310</v>
      </c>
    </row>
    <row r="34" spans="1:4" ht="38.25" customHeight="1" x14ac:dyDescent="0.25">
      <c r="A34" s="145" t="s">
        <v>538</v>
      </c>
      <c r="B34" s="142">
        <v>39.1</v>
      </c>
      <c r="C34" s="142">
        <v>14.3</v>
      </c>
      <c r="D34" s="233" t="s">
        <v>310</v>
      </c>
    </row>
    <row r="35" spans="1:4" ht="38.25" customHeight="1" x14ac:dyDescent="0.25">
      <c r="A35" s="145" t="s">
        <v>539</v>
      </c>
      <c r="B35" s="142">
        <v>40.700000000000003</v>
      </c>
      <c r="C35" s="142">
        <v>14.7</v>
      </c>
      <c r="D35" s="233" t="s">
        <v>310</v>
      </c>
    </row>
    <row r="36" spans="1:4" ht="38.25" customHeight="1" x14ac:dyDescent="0.25">
      <c r="A36" s="145" t="s">
        <v>540</v>
      </c>
      <c r="B36" s="142">
        <v>41.3</v>
      </c>
      <c r="C36" s="142">
        <v>14.8</v>
      </c>
      <c r="D36" s="233" t="s">
        <v>310</v>
      </c>
    </row>
    <row r="37" spans="1:4" ht="38.25" customHeight="1" x14ac:dyDescent="0.25">
      <c r="A37" s="145" t="s">
        <v>541</v>
      </c>
      <c r="B37" s="142">
        <v>88</v>
      </c>
      <c r="C37" s="142">
        <v>26</v>
      </c>
      <c r="D37" s="233" t="s">
        <v>310</v>
      </c>
    </row>
    <row r="38" spans="1:4" ht="38.25" customHeight="1" x14ac:dyDescent="0.25">
      <c r="A38" s="145" t="s">
        <v>542</v>
      </c>
      <c r="B38" s="142">
        <v>105</v>
      </c>
      <c r="C38" s="142">
        <v>31</v>
      </c>
      <c r="D38" s="233" t="s">
        <v>310</v>
      </c>
    </row>
    <row r="39" spans="1:4" ht="38.25" customHeight="1" x14ac:dyDescent="0.25">
      <c r="A39" s="145" t="s">
        <v>543</v>
      </c>
      <c r="B39" s="142">
        <v>114</v>
      </c>
      <c r="C39" s="142">
        <v>33</v>
      </c>
      <c r="D39" s="233" t="s">
        <v>310</v>
      </c>
    </row>
    <row r="40" spans="1:4" ht="38.25" customHeight="1" x14ac:dyDescent="0.25">
      <c r="A40" s="145" t="s">
        <v>544</v>
      </c>
      <c r="B40" s="142">
        <v>27.1</v>
      </c>
      <c r="C40" s="142">
        <v>12.6</v>
      </c>
      <c r="D40" s="233" t="s">
        <v>311</v>
      </c>
    </row>
    <row r="41" spans="1:4" ht="38.25" customHeight="1" x14ac:dyDescent="0.25">
      <c r="A41" s="145" t="s">
        <v>545</v>
      </c>
      <c r="B41" s="142">
        <v>24</v>
      </c>
      <c r="C41" s="142">
        <v>11</v>
      </c>
      <c r="D41" s="233" t="s">
        <v>311</v>
      </c>
    </row>
    <row r="42" spans="1:4" ht="38.25" customHeight="1" x14ac:dyDescent="0.25">
      <c r="A42" s="145" t="s">
        <v>546</v>
      </c>
      <c r="B42" s="142">
        <v>23</v>
      </c>
      <c r="C42" s="142">
        <v>10.3</v>
      </c>
      <c r="D42" s="233" t="s">
        <v>311</v>
      </c>
    </row>
    <row r="43" spans="1:4" ht="38.25" customHeight="1" x14ac:dyDescent="0.25">
      <c r="A43" s="145" t="s">
        <v>547</v>
      </c>
      <c r="B43" s="142">
        <v>27.3</v>
      </c>
      <c r="C43" s="142">
        <v>12.6</v>
      </c>
      <c r="D43" s="233" t="s">
        <v>311</v>
      </c>
    </row>
    <row r="44" spans="1:4" ht="38.25" customHeight="1" x14ac:dyDescent="0.25">
      <c r="A44" s="145" t="s">
        <v>548</v>
      </c>
      <c r="B44" s="142">
        <v>24.1</v>
      </c>
      <c r="C44" s="142">
        <v>11.2</v>
      </c>
      <c r="D44" s="233" t="s">
        <v>311</v>
      </c>
    </row>
    <row r="45" spans="1:4" ht="38.25" customHeight="1" x14ac:dyDescent="0.25">
      <c r="A45" s="145" t="s">
        <v>549</v>
      </c>
      <c r="B45" s="142">
        <v>23.1</v>
      </c>
      <c r="C45" s="142">
        <v>10.3</v>
      </c>
      <c r="D45" s="233" t="s">
        <v>311</v>
      </c>
    </row>
    <row r="46" spans="1:4" ht="38.25" customHeight="1" x14ac:dyDescent="0.25">
      <c r="A46" s="145" t="s">
        <v>550</v>
      </c>
      <c r="B46" s="142">
        <v>27.5</v>
      </c>
      <c r="C46" s="142">
        <v>12.8</v>
      </c>
      <c r="D46" s="233" t="s">
        <v>311</v>
      </c>
    </row>
    <row r="47" spans="1:4" ht="38.25" customHeight="1" x14ac:dyDescent="0.25">
      <c r="A47" s="145" t="s">
        <v>551</v>
      </c>
      <c r="B47" s="142">
        <v>24.2</v>
      </c>
      <c r="C47" s="142">
        <v>11.2</v>
      </c>
      <c r="D47" s="233" t="s">
        <v>311</v>
      </c>
    </row>
    <row r="48" spans="1:4" ht="38.25" customHeight="1" x14ac:dyDescent="0.25">
      <c r="A48" s="145" t="s">
        <v>552</v>
      </c>
      <c r="B48" s="142">
        <v>23.2</v>
      </c>
      <c r="C48" s="142">
        <v>10.3</v>
      </c>
      <c r="D48" s="233" t="s">
        <v>311</v>
      </c>
    </row>
    <row r="49" spans="1:4" ht="38.25" customHeight="1" x14ac:dyDescent="0.25">
      <c r="A49" s="145" t="s">
        <v>553</v>
      </c>
      <c r="B49" s="142">
        <v>39.200000000000003</v>
      </c>
      <c r="C49" s="142">
        <v>17.2</v>
      </c>
      <c r="D49" s="233" t="s">
        <v>311</v>
      </c>
    </row>
    <row r="50" spans="1:4" ht="38.25" customHeight="1" x14ac:dyDescent="0.25">
      <c r="A50" s="145" t="s">
        <v>554</v>
      </c>
      <c r="B50" s="142">
        <v>35.1</v>
      </c>
      <c r="C50" s="142">
        <v>15.3</v>
      </c>
      <c r="D50" s="233" t="s">
        <v>311</v>
      </c>
    </row>
    <row r="51" spans="1:4" ht="38.25" customHeight="1" x14ac:dyDescent="0.25">
      <c r="A51" s="145" t="s">
        <v>555</v>
      </c>
      <c r="B51" s="142">
        <v>33.5</v>
      </c>
      <c r="C51" s="142">
        <v>14</v>
      </c>
      <c r="D51" s="233" t="s">
        <v>311</v>
      </c>
    </row>
    <row r="52" spans="1:4" ht="38.25" customHeight="1" x14ac:dyDescent="0.25">
      <c r="A52" s="145" t="s">
        <v>556</v>
      </c>
      <c r="B52" s="142">
        <v>41.1</v>
      </c>
      <c r="C52" s="142">
        <v>17.899999999999999</v>
      </c>
      <c r="D52" s="233" t="s">
        <v>311</v>
      </c>
    </row>
    <row r="53" spans="1:4" ht="38.25" customHeight="1" x14ac:dyDescent="0.25">
      <c r="A53" s="145" t="s">
        <v>557</v>
      </c>
      <c r="B53" s="142">
        <v>36.799999999999997</v>
      </c>
      <c r="C53" s="142">
        <v>16</v>
      </c>
      <c r="D53" s="233" t="s">
        <v>311</v>
      </c>
    </row>
    <row r="54" spans="1:4" ht="38.25" customHeight="1" x14ac:dyDescent="0.25">
      <c r="A54" s="145" t="s">
        <v>558</v>
      </c>
      <c r="B54" s="142">
        <v>35</v>
      </c>
      <c r="C54" s="142">
        <v>14.7</v>
      </c>
      <c r="D54" s="233" t="s">
        <v>311</v>
      </c>
    </row>
    <row r="55" spans="1:4" ht="38.25" customHeight="1" x14ac:dyDescent="0.25">
      <c r="A55" s="145" t="s">
        <v>559</v>
      </c>
      <c r="B55" s="142">
        <v>42.9</v>
      </c>
      <c r="C55" s="142">
        <v>18.600000000000001</v>
      </c>
      <c r="D55" s="233" t="s">
        <v>311</v>
      </c>
    </row>
    <row r="56" spans="1:4" ht="38.25" customHeight="1" x14ac:dyDescent="0.25">
      <c r="A56" s="145" t="s">
        <v>560</v>
      </c>
      <c r="B56" s="142">
        <v>38.4</v>
      </c>
      <c r="C56" s="142">
        <v>16.7</v>
      </c>
      <c r="D56" s="233" t="s">
        <v>311</v>
      </c>
    </row>
    <row r="57" spans="1:4" ht="38.25" customHeight="1" x14ac:dyDescent="0.25">
      <c r="A57" s="145" t="s">
        <v>561</v>
      </c>
      <c r="B57" s="142">
        <v>36.6</v>
      </c>
      <c r="C57" s="142">
        <v>15.1</v>
      </c>
      <c r="D57" s="233" t="s">
        <v>311</v>
      </c>
    </row>
    <row r="58" spans="1:4" ht="38.25" customHeight="1" x14ac:dyDescent="0.25">
      <c r="A58" s="145" t="s">
        <v>562</v>
      </c>
      <c r="B58" s="142">
        <v>3.8</v>
      </c>
      <c r="C58" s="142">
        <v>1.4</v>
      </c>
      <c r="D58" s="233" t="s">
        <v>311</v>
      </c>
    </row>
    <row r="59" spans="1:4" ht="38.25" customHeight="1" x14ac:dyDescent="0.25">
      <c r="A59" s="145" t="s">
        <v>563</v>
      </c>
      <c r="B59" s="142">
        <v>3.6</v>
      </c>
      <c r="C59" s="142">
        <v>1.4</v>
      </c>
      <c r="D59" s="233" t="s">
        <v>311</v>
      </c>
    </row>
    <row r="60" spans="1:4" ht="38.25" customHeight="1" x14ac:dyDescent="0.25">
      <c r="A60" s="145" t="s">
        <v>564</v>
      </c>
      <c r="B60" s="142">
        <v>3.4</v>
      </c>
      <c r="C60" s="142">
        <v>1.1000000000000001</v>
      </c>
      <c r="D60" s="233" t="s">
        <v>311</v>
      </c>
    </row>
    <row r="61" spans="1:4" ht="38.25" customHeight="1" x14ac:dyDescent="0.25">
      <c r="A61" s="145" t="s">
        <v>565</v>
      </c>
      <c r="B61" s="142">
        <v>4.2</v>
      </c>
      <c r="C61" s="142">
        <v>1.6</v>
      </c>
      <c r="D61" s="233" t="s">
        <v>311</v>
      </c>
    </row>
    <row r="62" spans="1:4" ht="38.25" customHeight="1" x14ac:dyDescent="0.25">
      <c r="A62" s="145" t="s">
        <v>566</v>
      </c>
      <c r="B62" s="142">
        <v>3.8</v>
      </c>
      <c r="C62" s="142">
        <v>1.4</v>
      </c>
      <c r="D62" s="233" t="s">
        <v>311</v>
      </c>
    </row>
    <row r="63" spans="1:4" ht="38.25" customHeight="1" x14ac:dyDescent="0.25">
      <c r="A63" s="145" t="s">
        <v>567</v>
      </c>
      <c r="B63" s="142">
        <v>3.6</v>
      </c>
      <c r="C63" s="142">
        <v>1.4</v>
      </c>
      <c r="D63" s="233" t="s">
        <v>311</v>
      </c>
    </row>
    <row r="64" spans="1:4" ht="38.25" customHeight="1" x14ac:dyDescent="0.25">
      <c r="A64" s="145" t="s">
        <v>568</v>
      </c>
      <c r="B64" s="142">
        <v>10.8</v>
      </c>
      <c r="C64" s="142">
        <v>5.5</v>
      </c>
      <c r="D64" s="233" t="s">
        <v>311</v>
      </c>
    </row>
    <row r="65" spans="1:4" ht="38.25" customHeight="1" x14ac:dyDescent="0.25">
      <c r="A65" s="145" t="s">
        <v>569</v>
      </c>
      <c r="B65" s="142">
        <v>9</v>
      </c>
      <c r="C65" s="142">
        <v>4.5999999999999996</v>
      </c>
      <c r="D65" s="233" t="s">
        <v>311</v>
      </c>
    </row>
    <row r="66" spans="1:4" ht="38.25" customHeight="1" x14ac:dyDescent="0.25">
      <c r="A66" s="145" t="s">
        <v>570</v>
      </c>
      <c r="B66" s="142">
        <v>15.4</v>
      </c>
      <c r="C66" s="142">
        <v>8.5</v>
      </c>
      <c r="D66" s="233" t="s">
        <v>311</v>
      </c>
    </row>
    <row r="67" spans="1:4" ht="38.25" customHeight="1" x14ac:dyDescent="0.25">
      <c r="A67" s="145" t="s">
        <v>571</v>
      </c>
      <c r="B67" s="142">
        <v>13.3</v>
      </c>
      <c r="C67" s="142">
        <v>7.5</v>
      </c>
      <c r="D67" s="233" t="s">
        <v>311</v>
      </c>
    </row>
    <row r="68" spans="1:4" ht="38.25" customHeight="1" x14ac:dyDescent="0.25">
      <c r="A68" s="145" t="s">
        <v>572</v>
      </c>
      <c r="B68" s="142">
        <v>11.1</v>
      </c>
      <c r="C68" s="142">
        <v>4.8</v>
      </c>
      <c r="D68" s="233" t="s">
        <v>311</v>
      </c>
    </row>
    <row r="69" spans="1:4" ht="38.25" customHeight="1" x14ac:dyDescent="0.25">
      <c r="A69" s="145" t="s">
        <v>573</v>
      </c>
      <c r="B69" s="142">
        <v>10.7</v>
      </c>
      <c r="C69" s="142">
        <v>4.0999999999999996</v>
      </c>
      <c r="D69" s="233" t="s">
        <v>311</v>
      </c>
    </row>
    <row r="70" spans="1:4" ht="38.25" customHeight="1" x14ac:dyDescent="0.25">
      <c r="A70" s="145" t="s">
        <v>574</v>
      </c>
      <c r="B70" s="142">
        <v>9.6</v>
      </c>
      <c r="C70" s="142">
        <v>3.7</v>
      </c>
      <c r="D70" s="233" t="s">
        <v>311</v>
      </c>
    </row>
    <row r="71" spans="1:4" ht="38.25" customHeight="1" x14ac:dyDescent="0.25">
      <c r="A71" s="145" t="s">
        <v>575</v>
      </c>
      <c r="B71" s="142">
        <v>11.4</v>
      </c>
      <c r="C71" s="142">
        <v>4.8</v>
      </c>
      <c r="D71" s="233" t="s">
        <v>311</v>
      </c>
    </row>
    <row r="72" spans="1:4" ht="38.25" customHeight="1" x14ac:dyDescent="0.25">
      <c r="A72" s="145" t="s">
        <v>576</v>
      </c>
      <c r="B72" s="142">
        <v>10.9</v>
      </c>
      <c r="C72" s="142">
        <v>4.0999999999999996</v>
      </c>
      <c r="D72" s="233" t="s">
        <v>311</v>
      </c>
    </row>
    <row r="73" spans="1:4" ht="38.25" customHeight="1" x14ac:dyDescent="0.25">
      <c r="A73" s="145" t="s">
        <v>577</v>
      </c>
      <c r="B73" s="142">
        <v>9.8000000000000007</v>
      </c>
      <c r="C73" s="142">
        <v>3.9</v>
      </c>
      <c r="D73" s="233" t="s">
        <v>311</v>
      </c>
    </row>
    <row r="74" spans="1:4" ht="38.25" customHeight="1" x14ac:dyDescent="0.25">
      <c r="A74" s="145" t="s">
        <v>578</v>
      </c>
      <c r="B74" s="142">
        <v>12.2</v>
      </c>
      <c r="C74" s="142">
        <v>5</v>
      </c>
      <c r="D74" s="233" t="s">
        <v>311</v>
      </c>
    </row>
    <row r="75" spans="1:4" ht="38.25" customHeight="1" x14ac:dyDescent="0.25">
      <c r="A75" s="145" t="s">
        <v>579</v>
      </c>
      <c r="B75" s="142">
        <v>11.7</v>
      </c>
      <c r="C75" s="142">
        <v>4.4000000000000004</v>
      </c>
      <c r="D75" s="233" t="s">
        <v>311</v>
      </c>
    </row>
    <row r="76" spans="1:4" ht="38.25" customHeight="1" x14ac:dyDescent="0.25">
      <c r="A76" s="145" t="s">
        <v>580</v>
      </c>
      <c r="B76" s="142">
        <v>10.6</v>
      </c>
      <c r="C76" s="142">
        <v>3.9</v>
      </c>
      <c r="D76" s="233" t="s">
        <v>311</v>
      </c>
    </row>
    <row r="77" spans="1:4" ht="38.25" customHeight="1" x14ac:dyDescent="0.25">
      <c r="A77" s="145" t="s">
        <v>581</v>
      </c>
      <c r="B77" s="142">
        <v>12.5</v>
      </c>
      <c r="C77" s="142">
        <v>5</v>
      </c>
      <c r="D77" s="233" t="s">
        <v>311</v>
      </c>
    </row>
    <row r="78" spans="1:4" ht="38.25" customHeight="1" x14ac:dyDescent="0.25">
      <c r="A78" s="145" t="s">
        <v>582</v>
      </c>
      <c r="B78" s="142">
        <v>12</v>
      </c>
      <c r="C78" s="142">
        <v>4.4000000000000004</v>
      </c>
      <c r="D78" s="233" t="s">
        <v>311</v>
      </c>
    </row>
    <row r="79" spans="1:4" ht="38.25" customHeight="1" x14ac:dyDescent="0.25">
      <c r="A79" s="145" t="s">
        <v>583</v>
      </c>
      <c r="B79" s="142">
        <v>10.8</v>
      </c>
      <c r="C79" s="142">
        <v>3.9</v>
      </c>
      <c r="D79" s="233" t="s">
        <v>311</v>
      </c>
    </row>
    <row r="80" spans="1:4" ht="38.25" customHeight="1" x14ac:dyDescent="0.25">
      <c r="A80" s="145" t="s">
        <v>584</v>
      </c>
      <c r="B80" s="142">
        <v>51.1</v>
      </c>
      <c r="C80" s="142">
        <v>23.4</v>
      </c>
      <c r="D80" s="233" t="s">
        <v>686</v>
      </c>
    </row>
    <row r="81" spans="1:4" ht="38.25" customHeight="1" x14ac:dyDescent="0.25">
      <c r="A81" s="145" t="s">
        <v>585</v>
      </c>
      <c r="B81" s="142">
        <v>53.6</v>
      </c>
      <c r="C81" s="142">
        <v>23.4</v>
      </c>
      <c r="D81" s="233" t="s">
        <v>686</v>
      </c>
    </row>
    <row r="82" spans="1:4" ht="38.25" customHeight="1" x14ac:dyDescent="0.25">
      <c r="A82" s="145" t="s">
        <v>586</v>
      </c>
      <c r="B82" s="142">
        <v>34.9</v>
      </c>
      <c r="C82" s="142">
        <v>16.5</v>
      </c>
      <c r="D82" s="233" t="s">
        <v>686</v>
      </c>
    </row>
    <row r="83" spans="1:4" ht="38.25" customHeight="1" x14ac:dyDescent="0.25">
      <c r="A83" s="145" t="s">
        <v>587</v>
      </c>
      <c r="B83" s="142">
        <v>33.4</v>
      </c>
      <c r="C83" s="142">
        <v>15.3</v>
      </c>
      <c r="D83" s="233" t="s">
        <v>686</v>
      </c>
    </row>
    <row r="84" spans="1:4" ht="38.25" customHeight="1" x14ac:dyDescent="0.25">
      <c r="A84" s="145" t="s">
        <v>588</v>
      </c>
      <c r="B84" s="142">
        <v>63.5</v>
      </c>
      <c r="C84" s="142">
        <v>28</v>
      </c>
      <c r="D84" s="233" t="s">
        <v>686</v>
      </c>
    </row>
    <row r="85" spans="1:4" ht="38.25" customHeight="1" x14ac:dyDescent="0.25">
      <c r="A85" s="145" t="s">
        <v>589</v>
      </c>
      <c r="B85" s="142">
        <v>42.3</v>
      </c>
      <c r="C85" s="142">
        <v>18.399999999999999</v>
      </c>
      <c r="D85" s="233" t="s">
        <v>686</v>
      </c>
    </row>
    <row r="86" spans="1:4" ht="38.25" customHeight="1" x14ac:dyDescent="0.25">
      <c r="A86" s="145" t="s">
        <v>590</v>
      </c>
      <c r="B86" s="142">
        <v>44.5</v>
      </c>
      <c r="C86" s="142">
        <v>18.899999999999999</v>
      </c>
      <c r="D86" s="233" t="s">
        <v>686</v>
      </c>
    </row>
    <row r="87" spans="1:4" ht="38.25" customHeight="1" x14ac:dyDescent="0.25">
      <c r="A87" s="145" t="s">
        <v>591</v>
      </c>
      <c r="B87" s="142">
        <v>31.6</v>
      </c>
      <c r="C87" s="142">
        <v>13.5</v>
      </c>
      <c r="D87" s="233" t="s">
        <v>686</v>
      </c>
    </row>
    <row r="88" spans="1:4" ht="38.25" customHeight="1" x14ac:dyDescent="0.25">
      <c r="A88" s="145" t="s">
        <v>592</v>
      </c>
      <c r="B88" s="142">
        <v>20.100000000000001</v>
      </c>
      <c r="C88" s="142">
        <v>6.2</v>
      </c>
      <c r="D88" s="233" t="s">
        <v>686</v>
      </c>
    </row>
    <row r="89" spans="1:4" ht="38.25" customHeight="1" x14ac:dyDescent="0.25">
      <c r="A89" s="145" t="s">
        <v>593</v>
      </c>
      <c r="B89" s="142">
        <v>17.600000000000001</v>
      </c>
      <c r="C89" s="142">
        <v>5</v>
      </c>
      <c r="D89" s="233" t="s">
        <v>686</v>
      </c>
    </row>
    <row r="90" spans="1:4" ht="38.25" customHeight="1" x14ac:dyDescent="0.25">
      <c r="A90" s="145" t="s">
        <v>689</v>
      </c>
      <c r="B90" s="142">
        <v>15.2</v>
      </c>
      <c r="C90" s="142">
        <v>5.7</v>
      </c>
      <c r="D90" s="233" t="s">
        <v>686</v>
      </c>
    </row>
    <row r="91" spans="1:4" ht="38.25" customHeight="1" x14ac:dyDescent="0.25">
      <c r="A91" s="145" t="s">
        <v>688</v>
      </c>
      <c r="B91" s="142"/>
      <c r="C91" s="142"/>
      <c r="D91" s="233" t="s">
        <v>686</v>
      </c>
    </row>
    <row r="92" spans="1:4" ht="38.25" customHeight="1" x14ac:dyDescent="0.25">
      <c r="A92" s="145" t="s">
        <v>687</v>
      </c>
      <c r="B92" s="142">
        <v>2.6</v>
      </c>
      <c r="C92" s="142">
        <v>1.5</v>
      </c>
      <c r="D92" s="233" t="s">
        <v>686</v>
      </c>
    </row>
    <row r="93" spans="1:4" ht="38.25" customHeight="1" x14ac:dyDescent="0.25">
      <c r="A93" s="145" t="s">
        <v>595</v>
      </c>
      <c r="B93" s="142">
        <v>9.6999999999999993</v>
      </c>
      <c r="C93" s="142">
        <v>5.4</v>
      </c>
      <c r="D93" s="233" t="s">
        <v>686</v>
      </c>
    </row>
    <row r="94" spans="1:4" ht="38.25" customHeight="1" x14ac:dyDescent="0.25">
      <c r="A94" s="145" t="s">
        <v>596</v>
      </c>
      <c r="B94" s="142">
        <v>0.7</v>
      </c>
      <c r="C94" s="142">
        <v>0.4</v>
      </c>
      <c r="D94" s="233" t="s">
        <v>686</v>
      </c>
    </row>
    <row r="95" spans="1:4" ht="38.25" customHeight="1" x14ac:dyDescent="0.25">
      <c r="A95" s="145" t="s">
        <v>597</v>
      </c>
      <c r="B95" s="142">
        <v>21.6</v>
      </c>
      <c r="C95" s="142">
        <v>6.2</v>
      </c>
      <c r="D95" s="233" t="s">
        <v>686</v>
      </c>
    </row>
    <row r="96" spans="1:4" ht="38.25" customHeight="1" x14ac:dyDescent="0.25">
      <c r="A96" s="145" t="s">
        <v>598</v>
      </c>
      <c r="B96" s="142">
        <v>0.26900000000000002</v>
      </c>
      <c r="C96" s="142">
        <v>0.17599999999999999</v>
      </c>
      <c r="D96" s="233" t="s">
        <v>686</v>
      </c>
    </row>
    <row r="97" spans="1:4" ht="38.25" customHeight="1" x14ac:dyDescent="0.25">
      <c r="A97" s="145" t="s">
        <v>599</v>
      </c>
      <c r="B97" s="142">
        <v>0.252</v>
      </c>
      <c r="C97" s="142">
        <v>0.151</v>
      </c>
      <c r="D97" s="233" t="s">
        <v>312</v>
      </c>
    </row>
    <row r="98" spans="1:4" ht="38.25" customHeight="1" x14ac:dyDescent="0.25">
      <c r="A98" s="145" t="s">
        <v>600</v>
      </c>
      <c r="B98" s="142">
        <v>0.76400000000000001</v>
      </c>
      <c r="C98" s="142">
        <v>0.39600000000000002</v>
      </c>
      <c r="D98" s="233" t="s">
        <v>312</v>
      </c>
    </row>
    <row r="99" spans="1:4" ht="38.25" customHeight="1" x14ac:dyDescent="0.25">
      <c r="A99" s="145" t="s">
        <v>601</v>
      </c>
      <c r="B99" s="142">
        <v>0.73099999999999998</v>
      </c>
      <c r="C99" s="142">
        <v>0.34599999999999997</v>
      </c>
      <c r="D99" s="233" t="s">
        <v>312</v>
      </c>
    </row>
    <row r="100" spans="1:4" ht="38.25" customHeight="1" x14ac:dyDescent="0.25">
      <c r="A100" s="146" t="s">
        <v>602</v>
      </c>
      <c r="B100" s="142">
        <v>0.41299999999999998</v>
      </c>
      <c r="C100" s="142">
        <v>0.20799999999999999</v>
      </c>
      <c r="D100" s="233" t="s">
        <v>312</v>
      </c>
    </row>
    <row r="101" spans="1:4" ht="38.25" customHeight="1" x14ac:dyDescent="0.25">
      <c r="A101" s="146" t="s">
        <v>603</v>
      </c>
      <c r="B101" s="142">
        <v>0.38500000000000001</v>
      </c>
      <c r="C101" s="142">
        <v>0.17599999999999999</v>
      </c>
      <c r="D101" s="233" t="s">
        <v>312</v>
      </c>
    </row>
    <row r="102" spans="1:4" ht="38.25" customHeight="1" x14ac:dyDescent="0.25">
      <c r="A102" s="146" t="s">
        <v>604</v>
      </c>
      <c r="B102" s="142">
        <v>0.38800000000000001</v>
      </c>
      <c r="C102" s="142">
        <v>0.19</v>
      </c>
      <c r="D102" s="233" t="s">
        <v>312</v>
      </c>
    </row>
    <row r="103" spans="1:4" ht="38.25" customHeight="1" x14ac:dyDescent="0.25">
      <c r="A103" s="146" t="s">
        <v>605</v>
      </c>
      <c r="B103" s="142">
        <v>0.35699999999999998</v>
      </c>
      <c r="C103" s="142">
        <v>0.17399999999999999</v>
      </c>
      <c r="D103" s="233" t="s">
        <v>312</v>
      </c>
    </row>
    <row r="104" spans="1:4" ht="38.25" customHeight="1" x14ac:dyDescent="0.25">
      <c r="A104" s="146" t="s">
        <v>606</v>
      </c>
      <c r="B104" s="142">
        <v>0.32800000000000001</v>
      </c>
      <c r="C104" s="142">
        <v>0.17399999999999999</v>
      </c>
      <c r="D104" s="233" t="s">
        <v>312</v>
      </c>
    </row>
    <row r="105" spans="1:4" ht="38.25" customHeight="1" x14ac:dyDescent="0.25">
      <c r="A105" s="146" t="s">
        <v>607</v>
      </c>
      <c r="B105" s="142">
        <v>0.311</v>
      </c>
      <c r="C105" s="142">
        <v>0.153</v>
      </c>
      <c r="D105" s="233" t="s">
        <v>312</v>
      </c>
    </row>
    <row r="106" spans="1:4" ht="38.25" customHeight="1" x14ac:dyDescent="0.25">
      <c r="A106" s="146" t="s">
        <v>602</v>
      </c>
      <c r="B106" s="142">
        <v>0.26700000000000002</v>
      </c>
      <c r="C106" s="142">
        <v>0.14199999999999999</v>
      </c>
      <c r="D106" s="233" t="s">
        <v>312</v>
      </c>
    </row>
    <row r="107" spans="1:4" ht="38.25" customHeight="1" x14ac:dyDescent="0.25">
      <c r="A107" s="146" t="s">
        <v>608</v>
      </c>
      <c r="B107" s="142">
        <v>0.249</v>
      </c>
      <c r="C107" s="142">
        <v>0.121</v>
      </c>
      <c r="D107" s="233" t="s">
        <v>312</v>
      </c>
    </row>
    <row r="108" spans="1:4" ht="38.25" customHeight="1" x14ac:dyDescent="0.25">
      <c r="A108" s="146" t="s">
        <v>609</v>
      </c>
      <c r="B108" s="142">
        <v>2.145</v>
      </c>
      <c r="C108" s="142">
        <v>1.2090000000000001</v>
      </c>
      <c r="D108" s="233" t="s">
        <v>312</v>
      </c>
    </row>
    <row r="109" spans="1:4" ht="38.25" customHeight="1" x14ac:dyDescent="0.25">
      <c r="A109" s="146" t="s">
        <v>610</v>
      </c>
      <c r="B109" s="142">
        <v>1.9910000000000001</v>
      </c>
      <c r="C109" s="142">
        <v>0.94099999999999995</v>
      </c>
      <c r="D109" s="233" t="s">
        <v>312</v>
      </c>
    </row>
    <row r="110" spans="1:4" ht="38.25" customHeight="1" x14ac:dyDescent="0.25">
      <c r="A110" s="146" t="s">
        <v>611</v>
      </c>
      <c r="B110" s="142">
        <v>1.42</v>
      </c>
      <c r="C110" s="142">
        <v>0.77400000000000002</v>
      </c>
      <c r="D110" s="233" t="s">
        <v>312</v>
      </c>
    </row>
    <row r="111" spans="1:4" ht="38.25" customHeight="1" x14ac:dyDescent="0.25">
      <c r="A111" s="146" t="s">
        <v>612</v>
      </c>
      <c r="B111" s="142">
        <v>1.3420000000000001</v>
      </c>
      <c r="C111" s="142">
        <v>0.54300000000000004</v>
      </c>
      <c r="D111" s="233" t="s">
        <v>312</v>
      </c>
    </row>
    <row r="112" spans="1:4" ht="38.25" customHeight="1" x14ac:dyDescent="0.25">
      <c r="A112" s="147" t="s">
        <v>613</v>
      </c>
      <c r="B112" s="142">
        <v>2.468</v>
      </c>
      <c r="C112" s="142">
        <v>1.3720000000000001</v>
      </c>
      <c r="D112" s="233" t="s">
        <v>312</v>
      </c>
    </row>
    <row r="113" spans="1:4" ht="38.25" customHeight="1" x14ac:dyDescent="0.25">
      <c r="A113" s="147" t="s">
        <v>614</v>
      </c>
      <c r="B113" s="142">
        <v>2.282</v>
      </c>
      <c r="C113" s="142">
        <v>1.044</v>
      </c>
      <c r="D113" s="233" t="s">
        <v>312</v>
      </c>
    </row>
    <row r="114" spans="1:4" ht="38.25" customHeight="1" x14ac:dyDescent="0.25">
      <c r="A114" s="147" t="s">
        <v>615</v>
      </c>
      <c r="B114" s="142">
        <v>1.6519999999999999</v>
      </c>
      <c r="C114" s="142">
        <v>0.92300000000000004</v>
      </c>
      <c r="D114" s="233" t="s">
        <v>312</v>
      </c>
    </row>
    <row r="115" spans="1:4" ht="38.25" customHeight="1" x14ac:dyDescent="0.25">
      <c r="A115" s="147" t="s">
        <v>616</v>
      </c>
      <c r="B115" s="142">
        <v>1.542</v>
      </c>
      <c r="C115" s="142">
        <v>0.72599999999999998</v>
      </c>
      <c r="D115" s="233" t="s">
        <v>312</v>
      </c>
    </row>
    <row r="116" spans="1:4" ht="38.25" customHeight="1" x14ac:dyDescent="0.25">
      <c r="A116" s="147" t="s">
        <v>617</v>
      </c>
      <c r="B116" s="142">
        <v>1.6519999999999999</v>
      </c>
      <c r="C116" s="142">
        <v>0.92300000000000004</v>
      </c>
      <c r="D116" s="233" t="s">
        <v>312</v>
      </c>
    </row>
    <row r="117" spans="1:4" ht="38.25" customHeight="1" x14ac:dyDescent="0.25">
      <c r="A117" s="147" t="s">
        <v>618</v>
      </c>
      <c r="B117" s="142">
        <v>1.542</v>
      </c>
      <c r="C117" s="142">
        <v>0.72599999999999998</v>
      </c>
      <c r="D117" s="233" t="s">
        <v>312</v>
      </c>
    </row>
    <row r="118" spans="1:4" ht="38.25" customHeight="1" x14ac:dyDescent="0.25">
      <c r="A118" s="147" t="s">
        <v>619</v>
      </c>
      <c r="B118" s="142">
        <v>0.442</v>
      </c>
      <c r="C118" s="142">
        <v>0.28899999999999998</v>
      </c>
      <c r="D118" s="233" t="s">
        <v>312</v>
      </c>
    </row>
    <row r="119" spans="1:4" ht="38.25" customHeight="1" x14ac:dyDescent="0.25">
      <c r="A119" s="133" t="s">
        <v>620</v>
      </c>
      <c r="B119" s="142">
        <v>0.60499999999999998</v>
      </c>
      <c r="C119" s="142">
        <v>0.34399999999999997</v>
      </c>
      <c r="D119" s="233" t="s">
        <v>312</v>
      </c>
    </row>
    <row r="120" spans="1:4" ht="38.25" customHeight="1" x14ac:dyDescent="0.25">
      <c r="A120" s="133" t="s">
        <v>621</v>
      </c>
      <c r="B120" s="142">
        <v>0.57599999999999996</v>
      </c>
      <c r="C120" s="142">
        <v>0.36699999999999999</v>
      </c>
      <c r="D120" s="233" t="s">
        <v>312</v>
      </c>
    </row>
    <row r="121" spans="1:4" ht="38.25" customHeight="1" x14ac:dyDescent="0.25">
      <c r="A121" s="133" t="s">
        <v>622</v>
      </c>
      <c r="B121" s="142">
        <v>0.23100000000000001</v>
      </c>
      <c r="C121" s="142">
        <v>0.13300000000000001</v>
      </c>
      <c r="D121" s="233" t="s">
        <v>312</v>
      </c>
    </row>
    <row r="122" spans="1:4" ht="38.25" customHeight="1" x14ac:dyDescent="0.25">
      <c r="A122" s="133" t="s">
        <v>623</v>
      </c>
      <c r="B122" s="142">
        <v>0.70199999999999996</v>
      </c>
      <c r="C122" s="142">
        <v>0.38700000000000001</v>
      </c>
      <c r="D122" s="233" t="s">
        <v>312</v>
      </c>
    </row>
    <row r="123" spans="1:4" ht="38.25" customHeight="1" x14ac:dyDescent="0.25">
      <c r="A123" s="133" t="s">
        <v>624</v>
      </c>
      <c r="B123" s="142">
        <v>1.0740000000000001</v>
      </c>
      <c r="C123" s="142">
        <v>0.33400000000000002</v>
      </c>
      <c r="D123" s="233" t="s">
        <v>312</v>
      </c>
    </row>
    <row r="124" spans="1:4" ht="38.25" customHeight="1" x14ac:dyDescent="0.25">
      <c r="A124" s="132" t="s">
        <v>473</v>
      </c>
      <c r="B124" s="63">
        <v>0.23100000000000001</v>
      </c>
      <c r="C124" s="63">
        <v>0.13300000000000001</v>
      </c>
      <c r="D124" s="233" t="s">
        <v>312</v>
      </c>
    </row>
    <row r="125" spans="1:4" ht="38.25" customHeight="1" x14ac:dyDescent="0.25">
      <c r="A125" s="132" t="s">
        <v>474</v>
      </c>
      <c r="B125" s="63">
        <v>0.70199999999999996</v>
      </c>
      <c r="C125" s="63">
        <v>0.38700000000000001</v>
      </c>
      <c r="D125" s="233" t="s">
        <v>312</v>
      </c>
    </row>
    <row r="126" spans="1:4" ht="38.25" customHeight="1" x14ac:dyDescent="0.25">
      <c r="A126" s="132" t="s">
        <v>475</v>
      </c>
      <c r="B126" s="63">
        <v>1.0740000000000001</v>
      </c>
      <c r="C126" s="63">
        <v>0.33400000000000002</v>
      </c>
      <c r="D126" s="233" t="s">
        <v>312</v>
      </c>
    </row>
    <row r="127" spans="1:4" ht="89.25" customHeight="1" x14ac:dyDescent="0.25"/>
    <row r="128" spans="1:4" ht="38.25" customHeight="1" x14ac:dyDescent="0.25"/>
    <row r="129" ht="38.25" customHeight="1" x14ac:dyDescent="0.25"/>
    <row r="130" ht="38.25" customHeight="1" x14ac:dyDescent="0.25"/>
    <row r="131" ht="38.25" customHeight="1" x14ac:dyDescent="0.25"/>
    <row r="132" ht="25.5" customHeight="1" x14ac:dyDescent="0.25"/>
    <row r="133" ht="25.5" customHeight="1" x14ac:dyDescent="0.25"/>
    <row r="134" ht="25.5" customHeight="1" x14ac:dyDescent="0.25"/>
  </sheetData>
  <sheetProtection algorithmName="SHA-512" hashValue="89FWdCEpRcB1l7KdTGA6wjsUxGUmdZcbtvyu/EvsDoE2UIrc27jWhcx95zYwmsDrFL2cTQZXElnVO/WvDkSr1g==" saltValue="zt+TThTld2BiyraziqzCaA==" spinCount="100000" sheet="1" selectLockedCells="1"/>
  <mergeCells count="1">
    <mergeCell ref="B2:D2"/>
  </mergeCells>
  <dataValidations count="1">
    <dataValidation type="list" allowBlank="1" showInputMessage="1" showErrorMessage="1" sqref="D5:D126" xr:uid="{00000000-0002-0000-0F00-000000000000}">
      <formula1>UnvermeidbareVerlusteName</formula1>
    </dataValidation>
  </dataValidations>
  <pageMargins left="0.7" right="0.7" top="0.78740157499999996" bottom="0.78740157499999996"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Tabelle19"/>
  <dimension ref="A1:C42"/>
  <sheetViews>
    <sheetView zoomScaleNormal="100" workbookViewId="0">
      <pane ySplit="2" topLeftCell="A3" activePane="bottomLeft" state="frozen"/>
      <selection pane="bottomLeft"/>
    </sheetView>
  </sheetViews>
  <sheetFormatPr baseColWidth="10" defaultRowHeight="15" x14ac:dyDescent="0.25"/>
  <cols>
    <col min="1" max="1" width="58.140625" customWidth="1"/>
    <col min="3" max="3" width="20.42578125" customWidth="1"/>
  </cols>
  <sheetData>
    <row r="1" spans="1:3" ht="23.25" x14ac:dyDescent="0.35">
      <c r="A1" s="227" t="s">
        <v>722</v>
      </c>
      <c r="B1" s="694" t="s">
        <v>425</v>
      </c>
      <c r="C1" s="695"/>
    </row>
    <row r="2" spans="1:3" ht="15.75" x14ac:dyDescent="0.3">
      <c r="B2" s="61" t="s">
        <v>20</v>
      </c>
      <c r="C2" s="61" t="s">
        <v>426</v>
      </c>
    </row>
    <row r="3" spans="1:3" x14ac:dyDescent="0.25">
      <c r="B3" s="61"/>
      <c r="C3" s="61"/>
    </row>
    <row r="4" spans="1:3" x14ac:dyDescent="0.25">
      <c r="A4" s="60" t="s">
        <v>733</v>
      </c>
      <c r="B4" s="148">
        <v>5.6</v>
      </c>
      <c r="C4" s="148">
        <v>2</v>
      </c>
    </row>
    <row r="5" spans="1:3" ht="26.25" x14ac:dyDescent="0.25">
      <c r="A5" s="62" t="s">
        <v>510</v>
      </c>
      <c r="B5" s="148">
        <v>58</v>
      </c>
      <c r="C5" s="148">
        <v>17</v>
      </c>
    </row>
    <row r="6" spans="1:3" ht="26.25" x14ac:dyDescent="0.25">
      <c r="A6" s="62" t="s">
        <v>511</v>
      </c>
      <c r="B6" s="148">
        <v>53</v>
      </c>
      <c r="C6" s="148">
        <v>16</v>
      </c>
    </row>
    <row r="7" spans="1:3" ht="26.25" x14ac:dyDescent="0.25">
      <c r="A7" s="62" t="s">
        <v>512</v>
      </c>
      <c r="B7" s="148">
        <v>48</v>
      </c>
      <c r="C7" s="148">
        <v>15</v>
      </c>
    </row>
    <row r="8" spans="1:3" ht="26.25" x14ac:dyDescent="0.25">
      <c r="A8" s="62" t="s">
        <v>513</v>
      </c>
      <c r="B8" s="148">
        <v>43</v>
      </c>
      <c r="C8" s="148">
        <v>14</v>
      </c>
    </row>
    <row r="9" spans="1:3" ht="26.25" x14ac:dyDescent="0.25">
      <c r="A9" s="62" t="s">
        <v>514</v>
      </c>
      <c r="B9" s="148">
        <v>108</v>
      </c>
      <c r="C9" s="148">
        <v>33</v>
      </c>
    </row>
    <row r="10" spans="1:3" ht="26.25" x14ac:dyDescent="0.25">
      <c r="A10" s="62" t="s">
        <v>515</v>
      </c>
      <c r="B10" s="148">
        <v>111</v>
      </c>
      <c r="C10" s="148">
        <v>34</v>
      </c>
    </row>
    <row r="11" spans="1:3" ht="26.25" x14ac:dyDescent="0.25">
      <c r="A11" s="62" t="s">
        <v>516</v>
      </c>
      <c r="B11" s="148">
        <v>113</v>
      </c>
      <c r="C11" s="148">
        <v>36</v>
      </c>
    </row>
    <row r="12" spans="1:3" ht="26.25" x14ac:dyDescent="0.25">
      <c r="A12" s="62" t="s">
        <v>517</v>
      </c>
      <c r="B12" s="148">
        <v>98</v>
      </c>
      <c r="C12" s="148">
        <v>31</v>
      </c>
    </row>
    <row r="13" spans="1:3" ht="26.25" x14ac:dyDescent="0.25">
      <c r="A13" s="62" t="s">
        <v>518</v>
      </c>
      <c r="B13" s="148">
        <v>98</v>
      </c>
      <c r="C13" s="148">
        <v>31</v>
      </c>
    </row>
    <row r="14" spans="1:3" ht="26.25" x14ac:dyDescent="0.25">
      <c r="A14" s="62" t="s">
        <v>519</v>
      </c>
      <c r="B14" s="148">
        <v>101</v>
      </c>
      <c r="C14" s="148">
        <v>33</v>
      </c>
    </row>
    <row r="15" spans="1:3" ht="26.25" x14ac:dyDescent="0.25">
      <c r="A15" s="62" t="s">
        <v>521</v>
      </c>
      <c r="B15" s="148">
        <v>86</v>
      </c>
      <c r="C15" s="148">
        <v>28</v>
      </c>
    </row>
    <row r="16" spans="1:3" ht="26.25" x14ac:dyDescent="0.25">
      <c r="A16" s="62" t="s">
        <v>522</v>
      </c>
      <c r="B16" s="148">
        <v>93</v>
      </c>
      <c r="C16" s="148">
        <v>31</v>
      </c>
    </row>
    <row r="17" spans="1:3" ht="26.25" x14ac:dyDescent="0.25">
      <c r="A17" s="62" t="s">
        <v>523</v>
      </c>
      <c r="B17" s="148">
        <v>98</v>
      </c>
      <c r="C17" s="148">
        <v>33</v>
      </c>
    </row>
    <row r="18" spans="1:3" ht="26.25" x14ac:dyDescent="0.25">
      <c r="A18" s="62" t="s">
        <v>524</v>
      </c>
      <c r="B18" s="148">
        <v>101</v>
      </c>
      <c r="C18" s="148">
        <v>34</v>
      </c>
    </row>
    <row r="19" spans="1:3" ht="26.25" x14ac:dyDescent="0.25">
      <c r="A19" s="62" t="s">
        <v>525</v>
      </c>
      <c r="B19" s="148">
        <v>77</v>
      </c>
      <c r="C19" s="148">
        <v>27</v>
      </c>
    </row>
    <row r="20" spans="1:3" ht="26.25" x14ac:dyDescent="0.25">
      <c r="A20" s="62" t="s">
        <v>526</v>
      </c>
      <c r="B20" s="148">
        <v>84</v>
      </c>
      <c r="C20" s="148">
        <v>29</v>
      </c>
    </row>
    <row r="21" spans="1:3" ht="26.25" x14ac:dyDescent="0.25">
      <c r="A21" s="62" t="s">
        <v>527</v>
      </c>
      <c r="B21" s="148">
        <v>89</v>
      </c>
      <c r="C21" s="148">
        <v>31</v>
      </c>
    </row>
    <row r="22" spans="1:3" ht="26.25" x14ac:dyDescent="0.25">
      <c r="A22" s="62" t="s">
        <v>528</v>
      </c>
      <c r="B22" s="148">
        <v>94</v>
      </c>
      <c r="C22" s="148">
        <v>32</v>
      </c>
    </row>
    <row r="23" spans="1:3" ht="26.25" x14ac:dyDescent="0.25">
      <c r="A23" s="62" t="s">
        <v>529</v>
      </c>
      <c r="B23" s="148">
        <v>68</v>
      </c>
      <c r="C23" s="148">
        <v>22</v>
      </c>
    </row>
    <row r="24" spans="1:3" ht="26.25" x14ac:dyDescent="0.25">
      <c r="A24" s="62" t="s">
        <v>530</v>
      </c>
      <c r="B24" s="148">
        <v>75</v>
      </c>
      <c r="C24" s="148">
        <v>25</v>
      </c>
    </row>
    <row r="25" spans="1:3" ht="26.25" x14ac:dyDescent="0.25">
      <c r="A25" s="62" t="s">
        <v>531</v>
      </c>
      <c r="B25" s="148">
        <v>80</v>
      </c>
      <c r="C25" s="148">
        <v>27</v>
      </c>
    </row>
    <row r="26" spans="1:3" ht="26.25" x14ac:dyDescent="0.25">
      <c r="A26" s="62" t="s">
        <v>532</v>
      </c>
      <c r="B26" s="148">
        <v>7</v>
      </c>
      <c r="C26" s="148">
        <v>2.9</v>
      </c>
    </row>
    <row r="27" spans="1:3" ht="26.25" x14ac:dyDescent="0.25">
      <c r="A27" s="62" t="s">
        <v>734</v>
      </c>
      <c r="B27" s="148">
        <v>0.6</v>
      </c>
      <c r="C27" s="148">
        <v>0.4</v>
      </c>
    </row>
    <row r="28" spans="1:3" ht="26.25" x14ac:dyDescent="0.25">
      <c r="A28" s="62" t="s">
        <v>735</v>
      </c>
      <c r="B28" s="148">
        <v>0.3</v>
      </c>
      <c r="C28" s="148">
        <v>0.1</v>
      </c>
    </row>
    <row r="29" spans="1:3" ht="26.25" x14ac:dyDescent="0.25">
      <c r="A29" s="62" t="s">
        <v>736</v>
      </c>
      <c r="B29" s="148">
        <v>6</v>
      </c>
      <c r="C29" s="148">
        <v>2.2999999999999998</v>
      </c>
    </row>
    <row r="30" spans="1:3" ht="26.25" x14ac:dyDescent="0.25">
      <c r="A30" s="62" t="s">
        <v>737</v>
      </c>
      <c r="B30" s="148">
        <v>6</v>
      </c>
      <c r="C30" s="148">
        <v>2.2999999999999998</v>
      </c>
    </row>
    <row r="31" spans="1:3" ht="26.25" x14ac:dyDescent="0.25">
      <c r="A31" s="62" t="s">
        <v>738</v>
      </c>
      <c r="B31" s="148">
        <v>19.600000000000001</v>
      </c>
      <c r="C31" s="148">
        <v>7.9</v>
      </c>
    </row>
    <row r="32" spans="1:3" ht="26.25" x14ac:dyDescent="0.25">
      <c r="A32" s="62" t="s">
        <v>739</v>
      </c>
      <c r="B32" s="148">
        <v>20.2</v>
      </c>
      <c r="C32" s="148">
        <v>8.1</v>
      </c>
    </row>
    <row r="33" spans="1:3" ht="26.25" x14ac:dyDescent="0.25">
      <c r="A33" s="62" t="s">
        <v>740</v>
      </c>
      <c r="B33" s="148">
        <v>21</v>
      </c>
      <c r="C33" s="148">
        <v>8.5</v>
      </c>
    </row>
    <row r="34" spans="1:3" ht="26.25" x14ac:dyDescent="0.25">
      <c r="A34" s="62" t="s">
        <v>741</v>
      </c>
      <c r="B34" s="148">
        <v>22.4</v>
      </c>
      <c r="C34" s="148">
        <v>9</v>
      </c>
    </row>
    <row r="35" spans="1:3" ht="26.25" x14ac:dyDescent="0.25">
      <c r="A35" s="62" t="s">
        <v>742</v>
      </c>
      <c r="B35" s="148">
        <v>90</v>
      </c>
      <c r="C35" s="148">
        <v>27</v>
      </c>
    </row>
    <row r="36" spans="1:3" ht="39" x14ac:dyDescent="0.25">
      <c r="A36" s="62" t="s">
        <v>743</v>
      </c>
      <c r="B36" s="148">
        <v>108</v>
      </c>
      <c r="C36" s="148">
        <v>32</v>
      </c>
    </row>
    <row r="37" spans="1:3" ht="26.25" x14ac:dyDescent="0.25">
      <c r="A37" s="62" t="s">
        <v>744</v>
      </c>
      <c r="B37" s="148">
        <v>120</v>
      </c>
      <c r="C37" s="148">
        <v>36</v>
      </c>
    </row>
    <row r="38" spans="1:3" x14ac:dyDescent="0.25">
      <c r="A38" s="47" t="s">
        <v>592</v>
      </c>
      <c r="B38" s="148">
        <v>18.2</v>
      </c>
      <c r="C38" s="148">
        <v>5.3</v>
      </c>
    </row>
    <row r="39" spans="1:3" x14ac:dyDescent="0.25">
      <c r="A39" s="47" t="s">
        <v>593</v>
      </c>
      <c r="B39" s="148">
        <v>17.3</v>
      </c>
      <c r="C39" s="148">
        <v>5</v>
      </c>
    </row>
    <row r="40" spans="1:3" x14ac:dyDescent="0.25">
      <c r="A40" s="47" t="s">
        <v>594</v>
      </c>
      <c r="B40" s="142">
        <v>11.7</v>
      </c>
      <c r="C40" s="149">
        <v>3.8</v>
      </c>
    </row>
    <row r="41" spans="1:3" ht="30" x14ac:dyDescent="0.25">
      <c r="A41" s="274" t="s">
        <v>745</v>
      </c>
      <c r="B41" s="142">
        <v>21.3</v>
      </c>
      <c r="C41" s="17">
        <v>6.1</v>
      </c>
    </row>
    <row r="42" spans="1:3" x14ac:dyDescent="0.25">
      <c r="A42" s="273"/>
    </row>
  </sheetData>
  <mergeCells count="1">
    <mergeCell ref="B1:C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17</vt:i4>
      </vt:variant>
      <vt:variant>
        <vt:lpstr>Benannte Bereiche</vt:lpstr>
      </vt:variant>
      <vt:variant>
        <vt:i4>27</vt:i4>
      </vt:variant>
    </vt:vector>
  </HeadingPairs>
  <TitlesOfParts>
    <vt:vector size="44" baseType="lpstr">
      <vt:lpstr>Hinweise</vt:lpstr>
      <vt:lpstr>Betriebsdaten</vt:lpstr>
      <vt:lpstr>Zufuhr</vt:lpstr>
      <vt:lpstr>Abgabe</vt:lpstr>
      <vt:lpstr>Stoffstrombilanz Einzeljahr </vt:lpstr>
      <vt:lpstr>Stoffstrombilanz dreijährig</vt:lpstr>
      <vt:lpstr>individueller Bilanzwert</vt:lpstr>
      <vt:lpstr>Handelsdünger</vt:lpstr>
      <vt:lpstr>Wirtschaftsdünger</vt:lpstr>
      <vt:lpstr>pfl_Produkte</vt:lpstr>
      <vt:lpstr>Futtermittel</vt:lpstr>
      <vt:lpstr>tie_Produkte</vt:lpstr>
      <vt:lpstr>Leguminosen</vt:lpstr>
      <vt:lpstr>Verluste</vt:lpstr>
      <vt:lpstr>GV_Tab</vt:lpstr>
      <vt:lpstr>Nährstoffausscheidungen</vt:lpstr>
      <vt:lpstr>Grobfutter</vt:lpstr>
      <vt:lpstr>Futtermittel</vt:lpstr>
      <vt:lpstr>FuttermittelNamen</vt:lpstr>
      <vt:lpstr>FuttermittelNamen2</vt:lpstr>
      <vt:lpstr>Grobfutter</vt:lpstr>
      <vt:lpstr>GrobfutterNamen</vt:lpstr>
      <vt:lpstr>Handelsdünger</vt:lpstr>
      <vt:lpstr>HandelsdüngerNamen</vt:lpstr>
      <vt:lpstr>KontrollwertNamen</vt:lpstr>
      <vt:lpstr>Leguminosen</vt:lpstr>
      <vt:lpstr>LeguminosenNamen</vt:lpstr>
      <vt:lpstr>Nährstoffausscheidungen2</vt:lpstr>
      <vt:lpstr>NährstoffausscheidungenNamen</vt:lpstr>
      <vt:lpstr>pflProdukte</vt:lpstr>
      <vt:lpstr>pflProdukteNamen2</vt:lpstr>
      <vt:lpstr>pflProdukteNamen3</vt:lpstr>
      <vt:lpstr>pflProdukteSaatgut</vt:lpstr>
      <vt:lpstr>tieProdukte</vt:lpstr>
      <vt:lpstr>tieProdukteErzugnisseName</vt:lpstr>
      <vt:lpstr>tieProdukteNutztiereName</vt:lpstr>
      <vt:lpstr>UnvermeidbareVerluste</vt:lpstr>
      <vt:lpstr>UnvermeidbareVerlusteName</vt:lpstr>
      <vt:lpstr>VerlusteNamen</vt:lpstr>
      <vt:lpstr>Wirtschaftsdünger</vt:lpstr>
      <vt:lpstr>Wirtschaftsdünger2</vt:lpstr>
      <vt:lpstr>WirtschaftsdüngerNamen</vt:lpstr>
      <vt:lpstr>WirtschaftsdüngerNamenTier</vt:lpstr>
      <vt:lpstr>WirtschaftsdüngerNameOrgan</vt:lpstr>
    </vt:vector>
  </TitlesOfParts>
  <Company>LLH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schrimpfj</dc:creator>
  <cp:lastModifiedBy>Krenzer, Daniel (LLH)</cp:lastModifiedBy>
  <cp:lastPrinted>2019-02-13T20:17:11Z</cp:lastPrinted>
  <dcterms:created xsi:type="dcterms:W3CDTF">2018-02-12T12:06:37Z</dcterms:created>
  <dcterms:modified xsi:type="dcterms:W3CDTF">2025-02-28T14:58:19Z</dcterms:modified>
</cp:coreProperties>
</file>