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filterPrivacy="1" codeName="DieseArbeitsmappe"/>
  <xr:revisionPtr revIDLastSave="0" documentId="13_ncr:1_{580D757A-4E36-42DE-AA5C-CF39BA82E044}" xr6:coauthVersionLast="47" xr6:coauthVersionMax="47" xr10:uidLastSave="{00000000-0000-0000-0000-000000000000}"/>
  <bookViews>
    <workbookView xWindow="28680" yWindow="-120" windowWidth="29040" windowHeight="15720" xr2:uid="{00000000-000D-0000-FFFF-FFFF00000000}"/>
  </bookViews>
  <sheets>
    <sheet name="Hinweise" sheetId="3" r:id="rId1"/>
    <sheet name="Kurzanleitung" sheetId="4" r:id="rId2"/>
    <sheet name="Rechner_ÖR2uHALM2C.1" sheetId="1" r:id="rId3"/>
    <sheet name="NC-Liste HALM 2 &amp; AGZ" sheetId="8" r:id="rId4"/>
    <sheet name="Datengrundlage" sheetId="2" state="veryHidden" r:id="rId5"/>
  </sheets>
  <definedNames>
    <definedName name="_xlnm._FilterDatabase" localSheetId="4" hidden="1">Datengrundlage!$A$2:$P$469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D67" i="2" l="1"/>
  <c r="AE67" i="2" s="1"/>
  <c r="AD260" i="2"/>
  <c r="AE260" i="2" s="1"/>
  <c r="AD258" i="2"/>
  <c r="AE258" i="2" s="1"/>
  <c r="AD257" i="2"/>
  <c r="AE257" i="2" s="1"/>
  <c r="AD256" i="2"/>
  <c r="AE256" i="2" s="1"/>
  <c r="AD255" i="2"/>
  <c r="AE255" i="2" s="1"/>
  <c r="AD254" i="2"/>
  <c r="AE254" i="2" s="1"/>
  <c r="AD253" i="2"/>
  <c r="AE253" i="2" s="1"/>
  <c r="AD252" i="2"/>
  <c r="AE252" i="2" s="1"/>
  <c r="AD251" i="2"/>
  <c r="AE251" i="2" s="1"/>
  <c r="AD250" i="2"/>
  <c r="AE250" i="2" s="1"/>
  <c r="AD249" i="2"/>
  <c r="AE249" i="2" s="1"/>
  <c r="AD248" i="2"/>
  <c r="AE248" i="2" s="1"/>
  <c r="AD269" i="2"/>
  <c r="AE269" i="2" s="1"/>
  <c r="AD268" i="2"/>
  <c r="AE268" i="2" s="1"/>
  <c r="AD267" i="2"/>
  <c r="AE267" i="2" s="1"/>
  <c r="AD233" i="2"/>
  <c r="AE233" i="2" s="1"/>
  <c r="AD232" i="2"/>
  <c r="AE232" i="2" s="1"/>
  <c r="AD231" i="2"/>
  <c r="AE231" i="2" s="1"/>
  <c r="AD230" i="2"/>
  <c r="AE230" i="2" s="1"/>
  <c r="AD240" i="2"/>
  <c r="AE240" i="2" s="1"/>
  <c r="AD241" i="2"/>
  <c r="AE241" i="2" s="1"/>
  <c r="AE242" i="2" l="1"/>
  <c r="AE243" i="2" s="1"/>
  <c r="AJ6" i="1" s="1"/>
  <c r="AE234" i="2"/>
  <c r="AE235" i="2" s="1"/>
  <c r="AJ5" i="1" s="1"/>
  <c r="AE261" i="2"/>
  <c r="AE262" i="2" s="1"/>
  <c r="AJ18" i="1" s="1"/>
  <c r="AE271" i="2"/>
  <c r="AE272" i="2" s="1"/>
  <c r="AJ19" i="1" s="1"/>
  <c r="I51" i="1" l="1"/>
  <c r="I52" i="1"/>
  <c r="I53" i="1"/>
  <c r="I54" i="1"/>
  <c r="I55" i="1"/>
  <c r="I56" i="1"/>
  <c r="I57" i="1"/>
  <c r="I58" i="1"/>
  <c r="I59" i="1"/>
  <c r="I60" i="1"/>
  <c r="I61" i="1"/>
  <c r="I62" i="1"/>
  <c r="I63" i="1"/>
  <c r="I64" i="1"/>
  <c r="I65" i="1"/>
  <c r="I66" i="1"/>
  <c r="I67" i="1"/>
  <c r="I68" i="1"/>
  <c r="I69" i="1"/>
  <c r="I70" i="1"/>
  <c r="I71" i="1"/>
  <c r="I72" i="1"/>
  <c r="I73" i="1"/>
  <c r="I74" i="1"/>
  <c r="I75" i="1"/>
  <c r="I76" i="1"/>
  <c r="I77" i="1"/>
  <c r="I78" i="1"/>
  <c r="I79" i="1"/>
  <c r="I80" i="1"/>
  <c r="I81" i="1"/>
  <c r="I82" i="1"/>
  <c r="I83" i="1"/>
  <c r="I84" i="1"/>
  <c r="I85" i="1"/>
  <c r="I86" i="1"/>
  <c r="I87" i="1"/>
  <c r="I88" i="1"/>
  <c r="I89" i="1"/>
  <c r="I90" i="1"/>
  <c r="I91" i="1"/>
  <c r="I92" i="1"/>
  <c r="I93" i="1"/>
  <c r="I94" i="1"/>
  <c r="I95" i="1"/>
  <c r="I96" i="1"/>
  <c r="I97" i="1"/>
  <c r="I98" i="1"/>
  <c r="I99" i="1"/>
  <c r="I100" i="1"/>
  <c r="I101" i="1"/>
  <c r="I102" i="1"/>
  <c r="I103" i="1"/>
  <c r="I104" i="1"/>
  <c r="I105" i="1"/>
  <c r="I106" i="1"/>
  <c r="I107" i="1"/>
  <c r="I108" i="1"/>
  <c r="I109" i="1"/>
  <c r="I110" i="1"/>
  <c r="I111" i="1"/>
  <c r="I112" i="1"/>
  <c r="I113" i="1"/>
  <c r="I114" i="1"/>
  <c r="I115" i="1"/>
  <c r="I116" i="1"/>
  <c r="I117" i="1"/>
  <c r="I118" i="1"/>
  <c r="I119" i="1"/>
  <c r="I120" i="1"/>
  <c r="I121" i="1"/>
  <c r="I122" i="1"/>
  <c r="I123" i="1"/>
  <c r="I124" i="1"/>
  <c r="I125" i="1"/>
  <c r="I126" i="1"/>
  <c r="I127" i="1"/>
  <c r="I128" i="1"/>
  <c r="I129" i="1"/>
  <c r="I130" i="1"/>
  <c r="I131" i="1"/>
  <c r="I132" i="1"/>
  <c r="I133" i="1"/>
  <c r="I134" i="1"/>
  <c r="I135" i="1"/>
  <c r="I136" i="1"/>
  <c r="I137" i="1"/>
  <c r="I138" i="1"/>
  <c r="I139" i="1"/>
  <c r="I140" i="1"/>
  <c r="I141" i="1"/>
  <c r="I142" i="1"/>
  <c r="I143" i="1"/>
  <c r="I144" i="1"/>
  <c r="I145" i="1"/>
  <c r="I146" i="1"/>
  <c r="I147" i="1"/>
  <c r="I148" i="1"/>
  <c r="I149" i="1"/>
  <c r="I150" i="1"/>
  <c r="I151" i="1"/>
  <c r="I152" i="1"/>
  <c r="I153" i="1"/>
  <c r="I154" i="1"/>
  <c r="I155" i="1"/>
  <c r="I156" i="1"/>
  <c r="I157" i="1"/>
  <c r="I158" i="1"/>
  <c r="I159" i="1"/>
  <c r="I160" i="1"/>
  <c r="I161" i="1"/>
  <c r="I162" i="1"/>
  <c r="I163" i="1"/>
  <c r="I164" i="1"/>
  <c r="I165" i="1"/>
  <c r="I166" i="1"/>
  <c r="I167" i="1"/>
  <c r="I168" i="1"/>
  <c r="I169" i="1"/>
  <c r="I170" i="1"/>
  <c r="I171" i="1"/>
  <c r="I172" i="1"/>
  <c r="I173" i="1"/>
  <c r="I174" i="1"/>
  <c r="I175" i="1"/>
  <c r="I176" i="1"/>
  <c r="I177" i="1"/>
  <c r="I178" i="1"/>
  <c r="I179" i="1"/>
  <c r="I180" i="1"/>
  <c r="I181" i="1"/>
  <c r="I182" i="1"/>
  <c r="I183" i="1"/>
  <c r="I184" i="1"/>
  <c r="I185" i="1"/>
  <c r="I186" i="1"/>
  <c r="I187" i="1"/>
  <c r="I188" i="1"/>
  <c r="I189" i="1"/>
  <c r="I190" i="1"/>
  <c r="I191" i="1"/>
  <c r="I192" i="1"/>
  <c r="I193" i="1"/>
  <c r="I194" i="1"/>
  <c r="I195" i="1"/>
  <c r="I196" i="1"/>
  <c r="I197" i="1"/>
  <c r="I198" i="1"/>
  <c r="I199" i="1"/>
  <c r="I200" i="1"/>
  <c r="I201" i="1"/>
  <c r="I202" i="1"/>
  <c r="I203" i="1"/>
  <c r="I204" i="1"/>
  <c r="I205" i="1"/>
  <c r="I206" i="1"/>
  <c r="I207" i="1"/>
  <c r="I208" i="1"/>
  <c r="I209" i="1"/>
  <c r="I210" i="1"/>
  <c r="I211" i="1"/>
  <c r="I212" i="1"/>
  <c r="I213" i="1"/>
  <c r="I214" i="1"/>
  <c r="I215" i="1"/>
  <c r="I216" i="1"/>
  <c r="I217" i="1"/>
  <c r="I218" i="1"/>
  <c r="I219" i="1"/>
  <c r="I220" i="1"/>
  <c r="I221" i="1"/>
  <c r="I222" i="1"/>
  <c r="I223" i="1"/>
  <c r="I224" i="1"/>
  <c r="I225" i="1"/>
  <c r="I226" i="1"/>
  <c r="I227" i="1"/>
  <c r="I228" i="1"/>
  <c r="I229" i="1"/>
  <c r="I230" i="1"/>
  <c r="I231" i="1"/>
  <c r="I232" i="1"/>
  <c r="I233" i="1"/>
  <c r="I234" i="1"/>
  <c r="I235" i="1"/>
  <c r="I236" i="1"/>
  <c r="I237" i="1"/>
  <c r="I238" i="1"/>
  <c r="I239" i="1"/>
  <c r="I240" i="1"/>
  <c r="I241" i="1"/>
  <c r="I242" i="1"/>
  <c r="I243" i="1"/>
  <c r="I244" i="1"/>
  <c r="I245" i="1"/>
  <c r="I246" i="1"/>
  <c r="I247" i="1"/>
  <c r="I248" i="1"/>
  <c r="I249" i="1"/>
  <c r="J51" i="1"/>
  <c r="J52" i="1"/>
  <c r="J53" i="1"/>
  <c r="J54" i="1"/>
  <c r="J55" i="1"/>
  <c r="J56" i="1"/>
  <c r="J57" i="1"/>
  <c r="J58" i="1"/>
  <c r="J59" i="1"/>
  <c r="J60" i="1"/>
  <c r="J61" i="1"/>
  <c r="J62" i="1"/>
  <c r="J63" i="1"/>
  <c r="J64" i="1"/>
  <c r="J65" i="1"/>
  <c r="J66" i="1"/>
  <c r="J67" i="1"/>
  <c r="J68" i="1"/>
  <c r="J69" i="1"/>
  <c r="J70" i="1"/>
  <c r="J71" i="1"/>
  <c r="J72" i="1"/>
  <c r="J73" i="1"/>
  <c r="J74" i="1"/>
  <c r="J75" i="1"/>
  <c r="J76" i="1"/>
  <c r="J77" i="1"/>
  <c r="J78" i="1"/>
  <c r="J79" i="1"/>
  <c r="J80" i="1"/>
  <c r="J81" i="1"/>
  <c r="J82" i="1"/>
  <c r="J83" i="1"/>
  <c r="J84" i="1"/>
  <c r="J85" i="1"/>
  <c r="J86" i="1"/>
  <c r="J87" i="1"/>
  <c r="J88" i="1"/>
  <c r="J89" i="1"/>
  <c r="J90" i="1"/>
  <c r="J91" i="1"/>
  <c r="J92" i="1"/>
  <c r="J93" i="1"/>
  <c r="J94" i="1"/>
  <c r="J95" i="1"/>
  <c r="J96" i="1"/>
  <c r="J97" i="1"/>
  <c r="J98" i="1"/>
  <c r="J99" i="1"/>
  <c r="J100" i="1"/>
  <c r="J101" i="1"/>
  <c r="J102" i="1"/>
  <c r="J103" i="1"/>
  <c r="J104" i="1"/>
  <c r="J105" i="1"/>
  <c r="J106" i="1"/>
  <c r="J107" i="1"/>
  <c r="J108" i="1"/>
  <c r="J109" i="1"/>
  <c r="J110" i="1"/>
  <c r="J111" i="1"/>
  <c r="J112" i="1"/>
  <c r="J113" i="1"/>
  <c r="J114" i="1"/>
  <c r="J115" i="1"/>
  <c r="J116" i="1"/>
  <c r="J117" i="1"/>
  <c r="J118" i="1"/>
  <c r="J119" i="1"/>
  <c r="J120" i="1"/>
  <c r="J121" i="1"/>
  <c r="J122" i="1"/>
  <c r="J123" i="1"/>
  <c r="J124" i="1"/>
  <c r="J125" i="1"/>
  <c r="J126" i="1"/>
  <c r="J127" i="1"/>
  <c r="J128" i="1"/>
  <c r="J129" i="1"/>
  <c r="J130" i="1"/>
  <c r="J131" i="1"/>
  <c r="J132" i="1"/>
  <c r="J133" i="1"/>
  <c r="J134" i="1"/>
  <c r="J135" i="1"/>
  <c r="J136" i="1"/>
  <c r="J137" i="1"/>
  <c r="J138" i="1"/>
  <c r="J139" i="1"/>
  <c r="J140" i="1"/>
  <c r="J141" i="1"/>
  <c r="J142" i="1"/>
  <c r="J143" i="1"/>
  <c r="J144" i="1"/>
  <c r="J145" i="1"/>
  <c r="J146" i="1"/>
  <c r="J147" i="1"/>
  <c r="J148" i="1"/>
  <c r="J149" i="1"/>
  <c r="J150" i="1"/>
  <c r="J151" i="1"/>
  <c r="J152" i="1"/>
  <c r="J153" i="1"/>
  <c r="J154" i="1"/>
  <c r="J155" i="1"/>
  <c r="J156" i="1"/>
  <c r="J157" i="1"/>
  <c r="J158" i="1"/>
  <c r="J159" i="1"/>
  <c r="J160" i="1"/>
  <c r="J161" i="1"/>
  <c r="J162" i="1"/>
  <c r="J163" i="1"/>
  <c r="J164" i="1"/>
  <c r="J165" i="1"/>
  <c r="J166" i="1"/>
  <c r="J167" i="1"/>
  <c r="J168" i="1"/>
  <c r="J169" i="1"/>
  <c r="J170" i="1"/>
  <c r="J171" i="1"/>
  <c r="J172" i="1"/>
  <c r="J173" i="1"/>
  <c r="J174" i="1"/>
  <c r="J175" i="1"/>
  <c r="J176" i="1"/>
  <c r="J177" i="1"/>
  <c r="J178" i="1"/>
  <c r="J179" i="1"/>
  <c r="J180" i="1"/>
  <c r="J181" i="1"/>
  <c r="J182" i="1"/>
  <c r="J183" i="1"/>
  <c r="J184" i="1"/>
  <c r="J185" i="1"/>
  <c r="J186" i="1"/>
  <c r="J187" i="1"/>
  <c r="J188" i="1"/>
  <c r="J189" i="1"/>
  <c r="J190" i="1"/>
  <c r="J191" i="1"/>
  <c r="J192" i="1"/>
  <c r="J193" i="1"/>
  <c r="J194" i="1"/>
  <c r="J195" i="1"/>
  <c r="J196" i="1"/>
  <c r="J197" i="1"/>
  <c r="J198" i="1"/>
  <c r="J199" i="1"/>
  <c r="J200" i="1"/>
  <c r="J201" i="1"/>
  <c r="J202" i="1"/>
  <c r="J203" i="1"/>
  <c r="J204" i="1"/>
  <c r="J205" i="1"/>
  <c r="J206" i="1"/>
  <c r="J207" i="1"/>
  <c r="J208" i="1"/>
  <c r="J209" i="1"/>
  <c r="J210" i="1"/>
  <c r="J211" i="1"/>
  <c r="J212" i="1"/>
  <c r="J213" i="1"/>
  <c r="J214" i="1"/>
  <c r="J215" i="1"/>
  <c r="J216" i="1"/>
  <c r="J217" i="1"/>
  <c r="J218" i="1"/>
  <c r="J219" i="1"/>
  <c r="J220" i="1"/>
  <c r="J221" i="1"/>
  <c r="J222" i="1"/>
  <c r="J223" i="1"/>
  <c r="J224" i="1"/>
  <c r="J225" i="1"/>
  <c r="J226" i="1"/>
  <c r="J227" i="1"/>
  <c r="J228" i="1"/>
  <c r="J229" i="1"/>
  <c r="J230" i="1"/>
  <c r="J231" i="1"/>
  <c r="J232" i="1"/>
  <c r="J233" i="1"/>
  <c r="J234" i="1"/>
  <c r="J235" i="1"/>
  <c r="J236" i="1"/>
  <c r="J237" i="1"/>
  <c r="J238" i="1"/>
  <c r="J239" i="1"/>
  <c r="J240" i="1"/>
  <c r="J241" i="1"/>
  <c r="J242" i="1"/>
  <c r="J243" i="1"/>
  <c r="J244" i="1"/>
  <c r="J245" i="1"/>
  <c r="J246" i="1"/>
  <c r="J247" i="1"/>
  <c r="J248" i="1"/>
  <c r="J249" i="1"/>
  <c r="H51" i="1"/>
  <c r="H52" i="1"/>
  <c r="H53" i="1"/>
  <c r="H54" i="1"/>
  <c r="H55" i="1"/>
  <c r="H56" i="1"/>
  <c r="H57" i="1"/>
  <c r="H58" i="1"/>
  <c r="H59" i="1"/>
  <c r="H60" i="1"/>
  <c r="H61" i="1"/>
  <c r="H62" i="1"/>
  <c r="H63" i="1"/>
  <c r="H64" i="1"/>
  <c r="H65" i="1"/>
  <c r="H66" i="1"/>
  <c r="H67" i="1"/>
  <c r="H68" i="1"/>
  <c r="H69" i="1"/>
  <c r="H70" i="1"/>
  <c r="H71" i="1"/>
  <c r="H72" i="1"/>
  <c r="H73" i="1"/>
  <c r="H74" i="1"/>
  <c r="H75" i="1"/>
  <c r="H76" i="1"/>
  <c r="H77" i="1"/>
  <c r="H78" i="1"/>
  <c r="H79" i="1"/>
  <c r="H80" i="1"/>
  <c r="H81" i="1"/>
  <c r="H82" i="1"/>
  <c r="H83" i="1"/>
  <c r="H84" i="1"/>
  <c r="H85" i="1"/>
  <c r="H86" i="1"/>
  <c r="H87" i="1"/>
  <c r="H88" i="1"/>
  <c r="H89" i="1"/>
  <c r="H90" i="1"/>
  <c r="H91" i="1"/>
  <c r="H92" i="1"/>
  <c r="H93" i="1"/>
  <c r="H94" i="1"/>
  <c r="H95" i="1"/>
  <c r="H96" i="1"/>
  <c r="H97" i="1"/>
  <c r="H98" i="1"/>
  <c r="H99" i="1"/>
  <c r="H100" i="1"/>
  <c r="H101" i="1"/>
  <c r="H102" i="1"/>
  <c r="H103" i="1"/>
  <c r="H104" i="1"/>
  <c r="H105" i="1"/>
  <c r="H106" i="1"/>
  <c r="H107" i="1"/>
  <c r="H108" i="1"/>
  <c r="H109" i="1"/>
  <c r="H110" i="1"/>
  <c r="H111" i="1"/>
  <c r="H112" i="1"/>
  <c r="H113" i="1"/>
  <c r="H114" i="1"/>
  <c r="H115" i="1"/>
  <c r="H116" i="1"/>
  <c r="H117" i="1"/>
  <c r="H118" i="1"/>
  <c r="H119" i="1"/>
  <c r="H120" i="1"/>
  <c r="H121" i="1"/>
  <c r="H122" i="1"/>
  <c r="H123" i="1"/>
  <c r="H124" i="1"/>
  <c r="H125" i="1"/>
  <c r="H126" i="1"/>
  <c r="H127" i="1"/>
  <c r="H128" i="1"/>
  <c r="H129" i="1"/>
  <c r="H130" i="1"/>
  <c r="H131" i="1"/>
  <c r="H132" i="1"/>
  <c r="H133" i="1"/>
  <c r="H134" i="1"/>
  <c r="H135" i="1"/>
  <c r="H136" i="1"/>
  <c r="H137" i="1"/>
  <c r="H138" i="1"/>
  <c r="H139" i="1"/>
  <c r="H140" i="1"/>
  <c r="H141" i="1"/>
  <c r="H142" i="1"/>
  <c r="H143" i="1"/>
  <c r="H144" i="1"/>
  <c r="H145" i="1"/>
  <c r="H146" i="1"/>
  <c r="H147" i="1"/>
  <c r="H148" i="1"/>
  <c r="H149" i="1"/>
  <c r="H150" i="1"/>
  <c r="H151" i="1"/>
  <c r="H152" i="1"/>
  <c r="H153" i="1"/>
  <c r="H154" i="1"/>
  <c r="H155" i="1"/>
  <c r="H156" i="1"/>
  <c r="H157" i="1"/>
  <c r="H158" i="1"/>
  <c r="H159" i="1"/>
  <c r="H160" i="1"/>
  <c r="H161" i="1"/>
  <c r="H162" i="1"/>
  <c r="H163" i="1"/>
  <c r="H164" i="1"/>
  <c r="H165" i="1"/>
  <c r="H166" i="1"/>
  <c r="H167" i="1"/>
  <c r="H168" i="1"/>
  <c r="H169" i="1"/>
  <c r="H170" i="1"/>
  <c r="H171" i="1"/>
  <c r="H172" i="1"/>
  <c r="H173" i="1"/>
  <c r="H174" i="1"/>
  <c r="H175" i="1"/>
  <c r="H176" i="1"/>
  <c r="H177" i="1"/>
  <c r="H178" i="1"/>
  <c r="H179" i="1"/>
  <c r="H180" i="1"/>
  <c r="H181" i="1"/>
  <c r="H182" i="1"/>
  <c r="H183" i="1"/>
  <c r="H184" i="1"/>
  <c r="H185" i="1"/>
  <c r="H186" i="1"/>
  <c r="H187" i="1"/>
  <c r="H188" i="1"/>
  <c r="H189" i="1"/>
  <c r="H190" i="1"/>
  <c r="H191" i="1"/>
  <c r="H192" i="1"/>
  <c r="H193" i="1"/>
  <c r="H194" i="1"/>
  <c r="H195" i="1"/>
  <c r="H196" i="1"/>
  <c r="H197" i="1"/>
  <c r="H198" i="1"/>
  <c r="H199" i="1"/>
  <c r="H200" i="1"/>
  <c r="H201" i="1"/>
  <c r="H202" i="1"/>
  <c r="H203" i="1"/>
  <c r="H204" i="1"/>
  <c r="H205" i="1"/>
  <c r="H206" i="1"/>
  <c r="H207" i="1"/>
  <c r="H208" i="1"/>
  <c r="H209" i="1"/>
  <c r="H210" i="1"/>
  <c r="H211" i="1"/>
  <c r="H212" i="1"/>
  <c r="H213" i="1"/>
  <c r="H214" i="1"/>
  <c r="H215" i="1"/>
  <c r="H216" i="1"/>
  <c r="H217" i="1"/>
  <c r="H218" i="1"/>
  <c r="H219" i="1"/>
  <c r="H220" i="1"/>
  <c r="H221" i="1"/>
  <c r="H222" i="1"/>
  <c r="H223" i="1"/>
  <c r="H224" i="1"/>
  <c r="H225" i="1"/>
  <c r="H226" i="1"/>
  <c r="H227" i="1"/>
  <c r="H228" i="1"/>
  <c r="H229" i="1"/>
  <c r="H230" i="1"/>
  <c r="H231" i="1"/>
  <c r="H232" i="1"/>
  <c r="H233" i="1"/>
  <c r="H234" i="1"/>
  <c r="H235" i="1"/>
  <c r="H236" i="1"/>
  <c r="H237" i="1"/>
  <c r="H238" i="1"/>
  <c r="H239" i="1"/>
  <c r="H240" i="1"/>
  <c r="H241" i="1"/>
  <c r="H242" i="1"/>
  <c r="H243" i="1"/>
  <c r="H244" i="1"/>
  <c r="H245" i="1"/>
  <c r="H246" i="1"/>
  <c r="H247" i="1"/>
  <c r="H248" i="1"/>
  <c r="H249" i="1"/>
  <c r="F51" i="1"/>
  <c r="F52" i="1"/>
  <c r="F53" i="1"/>
  <c r="F54" i="1"/>
  <c r="F55" i="1"/>
  <c r="F56" i="1"/>
  <c r="F57" i="1"/>
  <c r="F58" i="1"/>
  <c r="F59" i="1"/>
  <c r="F60" i="1"/>
  <c r="F61" i="1"/>
  <c r="F62" i="1"/>
  <c r="F63" i="1"/>
  <c r="F64" i="1"/>
  <c r="F65" i="1"/>
  <c r="F66" i="1"/>
  <c r="F67" i="1"/>
  <c r="F68" i="1"/>
  <c r="F69" i="1"/>
  <c r="F70" i="1"/>
  <c r="F71" i="1"/>
  <c r="F72" i="1"/>
  <c r="F73" i="1"/>
  <c r="F74" i="1"/>
  <c r="F75" i="1"/>
  <c r="F76" i="1"/>
  <c r="F77" i="1"/>
  <c r="F78" i="1"/>
  <c r="F79" i="1"/>
  <c r="F80" i="1"/>
  <c r="F81" i="1"/>
  <c r="F82" i="1"/>
  <c r="F83" i="1"/>
  <c r="F84" i="1"/>
  <c r="F85" i="1"/>
  <c r="F86" i="1"/>
  <c r="F87" i="1"/>
  <c r="F88" i="1"/>
  <c r="F89" i="1"/>
  <c r="F90" i="1"/>
  <c r="F91" i="1"/>
  <c r="F92" i="1"/>
  <c r="F93" i="1"/>
  <c r="F94" i="1"/>
  <c r="F95" i="1"/>
  <c r="F96" i="1"/>
  <c r="F97" i="1"/>
  <c r="F98" i="1"/>
  <c r="F99" i="1"/>
  <c r="F100" i="1"/>
  <c r="F101" i="1"/>
  <c r="F102" i="1"/>
  <c r="F103" i="1"/>
  <c r="F104" i="1"/>
  <c r="F105" i="1"/>
  <c r="F106" i="1"/>
  <c r="F107" i="1"/>
  <c r="F108" i="1"/>
  <c r="F109" i="1"/>
  <c r="F110" i="1"/>
  <c r="F111" i="1"/>
  <c r="F112" i="1"/>
  <c r="F113" i="1"/>
  <c r="F114" i="1"/>
  <c r="F115" i="1"/>
  <c r="F116" i="1"/>
  <c r="F117" i="1"/>
  <c r="F118" i="1"/>
  <c r="F119" i="1"/>
  <c r="F120" i="1"/>
  <c r="F121" i="1"/>
  <c r="F122" i="1"/>
  <c r="F123" i="1"/>
  <c r="F124" i="1"/>
  <c r="F125" i="1"/>
  <c r="F126" i="1"/>
  <c r="F127" i="1"/>
  <c r="F128" i="1"/>
  <c r="F129" i="1"/>
  <c r="F130" i="1"/>
  <c r="F131" i="1"/>
  <c r="F132" i="1"/>
  <c r="F133" i="1"/>
  <c r="F134" i="1"/>
  <c r="F135" i="1"/>
  <c r="F136" i="1"/>
  <c r="F137" i="1"/>
  <c r="F138" i="1"/>
  <c r="F139" i="1"/>
  <c r="F140" i="1"/>
  <c r="F141" i="1"/>
  <c r="F142" i="1"/>
  <c r="F143" i="1"/>
  <c r="F144" i="1"/>
  <c r="F145" i="1"/>
  <c r="F146" i="1"/>
  <c r="F147" i="1"/>
  <c r="F148" i="1"/>
  <c r="F149" i="1"/>
  <c r="F150" i="1"/>
  <c r="F151" i="1"/>
  <c r="F152" i="1"/>
  <c r="F153" i="1"/>
  <c r="F154" i="1"/>
  <c r="F155" i="1"/>
  <c r="F156" i="1"/>
  <c r="F157" i="1"/>
  <c r="F158" i="1"/>
  <c r="F159" i="1"/>
  <c r="F160" i="1"/>
  <c r="F161" i="1"/>
  <c r="F162" i="1"/>
  <c r="F163" i="1"/>
  <c r="F164" i="1"/>
  <c r="F165" i="1"/>
  <c r="F166" i="1"/>
  <c r="F167" i="1"/>
  <c r="F168" i="1"/>
  <c r="F169" i="1"/>
  <c r="F170" i="1"/>
  <c r="F171" i="1"/>
  <c r="F172" i="1"/>
  <c r="F173" i="1"/>
  <c r="F174" i="1"/>
  <c r="F175" i="1"/>
  <c r="F176" i="1"/>
  <c r="F177" i="1"/>
  <c r="F178" i="1"/>
  <c r="F179" i="1"/>
  <c r="F180" i="1"/>
  <c r="F181" i="1"/>
  <c r="F182" i="1"/>
  <c r="F183" i="1"/>
  <c r="F184" i="1"/>
  <c r="F185" i="1"/>
  <c r="F186" i="1"/>
  <c r="F187" i="1"/>
  <c r="F188" i="1"/>
  <c r="F189" i="1"/>
  <c r="F190" i="1"/>
  <c r="F191" i="1"/>
  <c r="F192" i="1"/>
  <c r="F193" i="1"/>
  <c r="F194" i="1"/>
  <c r="F195" i="1"/>
  <c r="F196" i="1"/>
  <c r="F197" i="1"/>
  <c r="F198" i="1"/>
  <c r="F199" i="1"/>
  <c r="F200" i="1"/>
  <c r="F201" i="1"/>
  <c r="F202" i="1"/>
  <c r="F203" i="1"/>
  <c r="F204" i="1"/>
  <c r="F205" i="1"/>
  <c r="F206" i="1"/>
  <c r="F207" i="1"/>
  <c r="F208" i="1"/>
  <c r="F209" i="1"/>
  <c r="F210" i="1"/>
  <c r="F211" i="1"/>
  <c r="F212" i="1"/>
  <c r="F213" i="1"/>
  <c r="F214" i="1"/>
  <c r="F215" i="1"/>
  <c r="F216" i="1"/>
  <c r="F217" i="1"/>
  <c r="F218" i="1"/>
  <c r="F219" i="1"/>
  <c r="F220" i="1"/>
  <c r="F221" i="1"/>
  <c r="F222" i="1"/>
  <c r="F223" i="1"/>
  <c r="F224" i="1"/>
  <c r="F225" i="1"/>
  <c r="F226" i="1"/>
  <c r="F227" i="1"/>
  <c r="F228" i="1"/>
  <c r="F229" i="1"/>
  <c r="F230" i="1"/>
  <c r="F231" i="1"/>
  <c r="F232" i="1"/>
  <c r="F233" i="1"/>
  <c r="F234" i="1"/>
  <c r="F235" i="1"/>
  <c r="F236" i="1"/>
  <c r="F237" i="1"/>
  <c r="F238" i="1"/>
  <c r="F239" i="1"/>
  <c r="F240" i="1"/>
  <c r="F241" i="1"/>
  <c r="F242" i="1"/>
  <c r="F243" i="1"/>
  <c r="F244" i="1"/>
  <c r="F245" i="1"/>
  <c r="F246" i="1"/>
  <c r="F247" i="1"/>
  <c r="F248" i="1"/>
  <c r="F249" i="1"/>
  <c r="AD69" i="2"/>
  <c r="AE69" i="2" s="1"/>
  <c r="I50" i="1"/>
  <c r="J50" i="1"/>
  <c r="H50" i="1"/>
  <c r="F50" i="1"/>
  <c r="P51" i="1" l="1"/>
  <c r="P52" i="1"/>
  <c r="P53" i="1"/>
  <c r="P54" i="1"/>
  <c r="P55" i="1"/>
  <c r="P56" i="1"/>
  <c r="P57" i="1"/>
  <c r="P58" i="1"/>
  <c r="P59" i="1"/>
  <c r="P60" i="1"/>
  <c r="P61" i="1"/>
  <c r="P62" i="1"/>
  <c r="P63" i="1"/>
  <c r="P64" i="1"/>
  <c r="P65" i="1"/>
  <c r="P66" i="1"/>
  <c r="P67" i="1"/>
  <c r="P68" i="1"/>
  <c r="P69" i="1"/>
  <c r="P70" i="1"/>
  <c r="P71" i="1"/>
  <c r="P72" i="1"/>
  <c r="P73" i="1"/>
  <c r="P74" i="1"/>
  <c r="P75" i="1"/>
  <c r="P76" i="1"/>
  <c r="P77" i="1"/>
  <c r="P78" i="1"/>
  <c r="P79" i="1"/>
  <c r="P80" i="1"/>
  <c r="P81" i="1"/>
  <c r="P82" i="1"/>
  <c r="P83" i="1"/>
  <c r="P84" i="1"/>
  <c r="P85" i="1"/>
  <c r="P86" i="1"/>
  <c r="P87" i="1"/>
  <c r="P88" i="1"/>
  <c r="P89" i="1"/>
  <c r="P90" i="1"/>
  <c r="P91" i="1"/>
  <c r="P92" i="1"/>
  <c r="P93" i="1"/>
  <c r="P94" i="1"/>
  <c r="P95" i="1"/>
  <c r="P96" i="1"/>
  <c r="P97" i="1"/>
  <c r="P98" i="1"/>
  <c r="P99" i="1"/>
  <c r="P100" i="1"/>
  <c r="P101" i="1"/>
  <c r="P102" i="1"/>
  <c r="P103" i="1"/>
  <c r="P104" i="1"/>
  <c r="P105" i="1"/>
  <c r="P106" i="1"/>
  <c r="P107" i="1"/>
  <c r="P108" i="1"/>
  <c r="P109" i="1"/>
  <c r="P110" i="1"/>
  <c r="P111" i="1"/>
  <c r="P112" i="1"/>
  <c r="P113" i="1"/>
  <c r="P114" i="1"/>
  <c r="P115" i="1"/>
  <c r="P116" i="1"/>
  <c r="P117" i="1"/>
  <c r="P118" i="1"/>
  <c r="P119" i="1"/>
  <c r="P120" i="1"/>
  <c r="P121" i="1"/>
  <c r="P122" i="1"/>
  <c r="P123" i="1"/>
  <c r="P124" i="1"/>
  <c r="P125" i="1"/>
  <c r="P126" i="1"/>
  <c r="P127" i="1"/>
  <c r="P128" i="1"/>
  <c r="P129" i="1"/>
  <c r="P130" i="1"/>
  <c r="P131" i="1"/>
  <c r="P132" i="1"/>
  <c r="P133" i="1"/>
  <c r="P134" i="1"/>
  <c r="P135" i="1"/>
  <c r="P136" i="1"/>
  <c r="P137" i="1"/>
  <c r="P138" i="1"/>
  <c r="P139" i="1"/>
  <c r="P140" i="1"/>
  <c r="P141" i="1"/>
  <c r="P142" i="1"/>
  <c r="P143" i="1"/>
  <c r="P144" i="1"/>
  <c r="P145" i="1"/>
  <c r="P146" i="1"/>
  <c r="P147" i="1"/>
  <c r="P148" i="1"/>
  <c r="P149" i="1"/>
  <c r="P150" i="1"/>
  <c r="P151" i="1"/>
  <c r="P152" i="1"/>
  <c r="P153" i="1"/>
  <c r="P154" i="1"/>
  <c r="P155" i="1"/>
  <c r="P156" i="1"/>
  <c r="P157" i="1"/>
  <c r="P158" i="1"/>
  <c r="P159" i="1"/>
  <c r="P160" i="1"/>
  <c r="P161" i="1"/>
  <c r="P162" i="1"/>
  <c r="P163" i="1"/>
  <c r="P164" i="1"/>
  <c r="P165" i="1"/>
  <c r="P166" i="1"/>
  <c r="P167" i="1"/>
  <c r="P168" i="1"/>
  <c r="P169" i="1"/>
  <c r="P170" i="1"/>
  <c r="P171" i="1"/>
  <c r="P172" i="1"/>
  <c r="P173" i="1"/>
  <c r="P174" i="1"/>
  <c r="P175" i="1"/>
  <c r="P176" i="1"/>
  <c r="P177" i="1"/>
  <c r="P178" i="1"/>
  <c r="P179" i="1"/>
  <c r="P180" i="1"/>
  <c r="P181" i="1"/>
  <c r="P182" i="1"/>
  <c r="P183" i="1"/>
  <c r="P184" i="1"/>
  <c r="P185" i="1"/>
  <c r="P186" i="1"/>
  <c r="P187" i="1"/>
  <c r="P188" i="1"/>
  <c r="P189" i="1"/>
  <c r="P190" i="1"/>
  <c r="P191" i="1"/>
  <c r="P192" i="1"/>
  <c r="P193" i="1"/>
  <c r="P194" i="1"/>
  <c r="P195" i="1"/>
  <c r="P196" i="1"/>
  <c r="P197" i="1"/>
  <c r="P198" i="1"/>
  <c r="P199" i="1"/>
  <c r="P200" i="1"/>
  <c r="P201" i="1"/>
  <c r="P202" i="1"/>
  <c r="P203" i="1"/>
  <c r="P204" i="1"/>
  <c r="P205" i="1"/>
  <c r="P206" i="1"/>
  <c r="P207" i="1"/>
  <c r="P208" i="1"/>
  <c r="P209" i="1"/>
  <c r="P210" i="1"/>
  <c r="P211" i="1"/>
  <c r="P212" i="1"/>
  <c r="P213" i="1"/>
  <c r="P214" i="1"/>
  <c r="P215" i="1"/>
  <c r="P216" i="1"/>
  <c r="P217" i="1"/>
  <c r="P218" i="1"/>
  <c r="P219" i="1"/>
  <c r="P220" i="1"/>
  <c r="P221" i="1"/>
  <c r="P222" i="1"/>
  <c r="P223" i="1"/>
  <c r="P224" i="1"/>
  <c r="P225" i="1"/>
  <c r="P226" i="1"/>
  <c r="P227" i="1"/>
  <c r="P228" i="1"/>
  <c r="P229" i="1"/>
  <c r="P230" i="1"/>
  <c r="P231" i="1"/>
  <c r="P232" i="1"/>
  <c r="P233" i="1"/>
  <c r="P234" i="1"/>
  <c r="P235" i="1"/>
  <c r="P236" i="1"/>
  <c r="P237" i="1"/>
  <c r="P238" i="1"/>
  <c r="P239" i="1"/>
  <c r="P240" i="1"/>
  <c r="P241" i="1"/>
  <c r="P242" i="1"/>
  <c r="P243" i="1"/>
  <c r="P244" i="1"/>
  <c r="P245" i="1"/>
  <c r="P246" i="1"/>
  <c r="P247" i="1"/>
  <c r="P248" i="1"/>
  <c r="P249" i="1"/>
  <c r="P50" i="1"/>
  <c r="Q10" i="1"/>
  <c r="AD123" i="2"/>
  <c r="AE123" i="2" s="1"/>
  <c r="AD74" i="2"/>
  <c r="AE74" i="2" s="1"/>
  <c r="AD75" i="2"/>
  <c r="AE75" i="2" s="1"/>
  <c r="AD85" i="2"/>
  <c r="AE85" i="2" s="1"/>
  <c r="AD93" i="2"/>
  <c r="AE93" i="2" s="1"/>
  <c r="AD94" i="2"/>
  <c r="AE94" i="2" s="1"/>
  <c r="AD95" i="2"/>
  <c r="AE95" i="2" s="1"/>
  <c r="AD89" i="2"/>
  <c r="AE89" i="2" s="1"/>
  <c r="AD90" i="2"/>
  <c r="AE90" i="2" s="1"/>
  <c r="AD91" i="2"/>
  <c r="AE91" i="2" s="1"/>
  <c r="AD92" i="2"/>
  <c r="AE92" i="2" s="1"/>
  <c r="AD96" i="2"/>
  <c r="AE96" i="2" s="1"/>
  <c r="AD97" i="2"/>
  <c r="AE97" i="2" s="1"/>
  <c r="AD99" i="2"/>
  <c r="AE99" i="2" s="1"/>
  <c r="AD100" i="2"/>
  <c r="AE100" i="2" s="1"/>
  <c r="AD101" i="2"/>
  <c r="AE101" i="2" s="1"/>
  <c r="AD102" i="2"/>
  <c r="AE102" i="2" s="1"/>
  <c r="AD103" i="2"/>
  <c r="AE103" i="2" s="1"/>
  <c r="AD104" i="2"/>
  <c r="AE104" i="2" s="1"/>
  <c r="AD105" i="2"/>
  <c r="AE105" i="2" s="1"/>
  <c r="AD106" i="2"/>
  <c r="AE106" i="2" s="1"/>
  <c r="AD107" i="2"/>
  <c r="AE107" i="2" s="1"/>
  <c r="AD108" i="2"/>
  <c r="AE108" i="2" s="1"/>
  <c r="AD109" i="2"/>
  <c r="AE109" i="2" s="1"/>
  <c r="AD110" i="2"/>
  <c r="AE110" i="2" s="1"/>
  <c r="AD111" i="2"/>
  <c r="AE111" i="2" s="1"/>
  <c r="AD112" i="2"/>
  <c r="AE112" i="2" s="1"/>
  <c r="AD113" i="2"/>
  <c r="AE113" i="2" s="1"/>
  <c r="AD114" i="2"/>
  <c r="AE114" i="2" s="1"/>
  <c r="AD115" i="2"/>
  <c r="AE115" i="2" s="1"/>
  <c r="AD116" i="2"/>
  <c r="AE116" i="2" s="1"/>
  <c r="AD117" i="2"/>
  <c r="AE117" i="2" s="1"/>
  <c r="AD118" i="2"/>
  <c r="AE118" i="2" s="1"/>
  <c r="AD119" i="2"/>
  <c r="AE119" i="2" s="1"/>
  <c r="AD120" i="2"/>
  <c r="AE120" i="2" s="1"/>
  <c r="AD121" i="2"/>
  <c r="AE121" i="2" s="1"/>
  <c r="AD221" i="2"/>
  <c r="AE221" i="2" s="1"/>
  <c r="AD220" i="2"/>
  <c r="AE220" i="2" s="1"/>
  <c r="AD219" i="2"/>
  <c r="AE219" i="2" s="1"/>
  <c r="AD218" i="2"/>
  <c r="AE218" i="2" s="1"/>
  <c r="AD217" i="2"/>
  <c r="AE217" i="2" s="1"/>
  <c r="AD209" i="2"/>
  <c r="AE209" i="2" s="1"/>
  <c r="AD208" i="2"/>
  <c r="AE208" i="2" s="1"/>
  <c r="AD192" i="2"/>
  <c r="AE192" i="2" s="1"/>
  <c r="AD201" i="2"/>
  <c r="AE201" i="2" s="1"/>
  <c r="AD200" i="2"/>
  <c r="AE200" i="2" s="1"/>
  <c r="AD199" i="2"/>
  <c r="AE199" i="2" s="1"/>
  <c r="AD191" i="2"/>
  <c r="AE191" i="2" s="1"/>
  <c r="AD190" i="2"/>
  <c r="AE190" i="2" s="1"/>
  <c r="AD181" i="2"/>
  <c r="AE181" i="2" s="1"/>
  <c r="AD216" i="2"/>
  <c r="AE216" i="2" s="1"/>
  <c r="AD163" i="2"/>
  <c r="AE163" i="2" s="1"/>
  <c r="AD162" i="2"/>
  <c r="AE162" i="2" s="1"/>
  <c r="AD155" i="2"/>
  <c r="AE155" i="2" s="1"/>
  <c r="AD154" i="2"/>
  <c r="AE154" i="2" s="1"/>
  <c r="AD153" i="2"/>
  <c r="AE153" i="2" s="1"/>
  <c r="AD142" i="2"/>
  <c r="AD132" i="2"/>
  <c r="AD131" i="2"/>
  <c r="AD130" i="2"/>
  <c r="AD207" i="2"/>
  <c r="AE207" i="2" s="1"/>
  <c r="AD198" i="2"/>
  <c r="AE198" i="2" s="1"/>
  <c r="AD189" i="2"/>
  <c r="AE189" i="2" s="1"/>
  <c r="AD182" i="2"/>
  <c r="AE182" i="2" s="1"/>
  <c r="AD180" i="2"/>
  <c r="AE180" i="2" s="1"/>
  <c r="AD173" i="2"/>
  <c r="AE173" i="2" s="1"/>
  <c r="AD171" i="2"/>
  <c r="AE171" i="2" s="1"/>
  <c r="AD170" i="2"/>
  <c r="AE170" i="2" s="1"/>
  <c r="AD161" i="2"/>
  <c r="AE161" i="2" s="1"/>
  <c r="AD151" i="2"/>
  <c r="AE151" i="2" s="1"/>
  <c r="K51" i="1"/>
  <c r="K52" i="1"/>
  <c r="K53" i="1"/>
  <c r="K54" i="1"/>
  <c r="K55" i="1"/>
  <c r="K56" i="1"/>
  <c r="K57" i="1"/>
  <c r="K58" i="1"/>
  <c r="K59" i="1"/>
  <c r="K60" i="1"/>
  <c r="K61" i="1"/>
  <c r="K62" i="1"/>
  <c r="K63" i="1"/>
  <c r="K64" i="1"/>
  <c r="K65" i="1"/>
  <c r="K66" i="1"/>
  <c r="K67" i="1"/>
  <c r="K68" i="1"/>
  <c r="K69" i="1"/>
  <c r="K70" i="1"/>
  <c r="K71" i="1"/>
  <c r="K72" i="1"/>
  <c r="K73" i="1"/>
  <c r="K74" i="1"/>
  <c r="K75" i="1"/>
  <c r="K76" i="1"/>
  <c r="K77" i="1"/>
  <c r="K78" i="1"/>
  <c r="K79" i="1"/>
  <c r="K80" i="1"/>
  <c r="K81" i="1"/>
  <c r="K82" i="1"/>
  <c r="K83" i="1"/>
  <c r="K84" i="1"/>
  <c r="K85" i="1"/>
  <c r="K86" i="1"/>
  <c r="K87" i="1"/>
  <c r="K88" i="1"/>
  <c r="K89" i="1"/>
  <c r="K90" i="1"/>
  <c r="K91" i="1"/>
  <c r="K92" i="1"/>
  <c r="K93" i="1"/>
  <c r="K94" i="1"/>
  <c r="K95" i="1"/>
  <c r="K96" i="1"/>
  <c r="K97" i="1"/>
  <c r="K98" i="1"/>
  <c r="K99" i="1"/>
  <c r="K100" i="1"/>
  <c r="K101" i="1"/>
  <c r="K102" i="1"/>
  <c r="K103" i="1"/>
  <c r="K104" i="1"/>
  <c r="K105" i="1"/>
  <c r="K106" i="1"/>
  <c r="K107" i="1"/>
  <c r="K108" i="1"/>
  <c r="K109" i="1"/>
  <c r="K110" i="1"/>
  <c r="K111" i="1"/>
  <c r="K112" i="1"/>
  <c r="K113" i="1"/>
  <c r="K114" i="1"/>
  <c r="K115" i="1"/>
  <c r="K116" i="1"/>
  <c r="K117" i="1"/>
  <c r="K118" i="1"/>
  <c r="K119" i="1"/>
  <c r="K120" i="1"/>
  <c r="K121" i="1"/>
  <c r="K122" i="1"/>
  <c r="K123" i="1"/>
  <c r="K124" i="1"/>
  <c r="K125" i="1"/>
  <c r="K126" i="1"/>
  <c r="K127" i="1"/>
  <c r="K128" i="1"/>
  <c r="K129" i="1"/>
  <c r="K130" i="1"/>
  <c r="K131" i="1"/>
  <c r="K132" i="1"/>
  <c r="K133" i="1"/>
  <c r="K134" i="1"/>
  <c r="K135" i="1"/>
  <c r="K136" i="1"/>
  <c r="K137" i="1"/>
  <c r="K138" i="1"/>
  <c r="K139" i="1"/>
  <c r="K140" i="1"/>
  <c r="K141" i="1"/>
  <c r="K142" i="1"/>
  <c r="K143" i="1"/>
  <c r="K144" i="1"/>
  <c r="K145" i="1"/>
  <c r="K146" i="1"/>
  <c r="K147" i="1"/>
  <c r="K148" i="1"/>
  <c r="K149" i="1"/>
  <c r="K150" i="1"/>
  <c r="K151" i="1"/>
  <c r="K152" i="1"/>
  <c r="K153" i="1"/>
  <c r="K154" i="1"/>
  <c r="K155" i="1"/>
  <c r="K156" i="1"/>
  <c r="K157" i="1"/>
  <c r="K158" i="1"/>
  <c r="K159" i="1"/>
  <c r="K160" i="1"/>
  <c r="K161" i="1"/>
  <c r="K162" i="1"/>
  <c r="K163" i="1"/>
  <c r="K164" i="1"/>
  <c r="K165" i="1"/>
  <c r="K166" i="1"/>
  <c r="K167" i="1"/>
  <c r="K168" i="1"/>
  <c r="K169" i="1"/>
  <c r="K170" i="1"/>
  <c r="K171" i="1"/>
  <c r="K172" i="1"/>
  <c r="K173" i="1"/>
  <c r="K174" i="1"/>
  <c r="K175" i="1"/>
  <c r="K176" i="1"/>
  <c r="K177" i="1"/>
  <c r="K178" i="1"/>
  <c r="K179" i="1"/>
  <c r="K180" i="1"/>
  <c r="K181" i="1"/>
  <c r="K182" i="1"/>
  <c r="K183" i="1"/>
  <c r="K184" i="1"/>
  <c r="K185" i="1"/>
  <c r="K186" i="1"/>
  <c r="K187" i="1"/>
  <c r="K188" i="1"/>
  <c r="K189" i="1"/>
  <c r="K190" i="1"/>
  <c r="K191" i="1"/>
  <c r="K192" i="1"/>
  <c r="K193" i="1"/>
  <c r="K194" i="1"/>
  <c r="K195" i="1"/>
  <c r="K196" i="1"/>
  <c r="K197" i="1"/>
  <c r="K198" i="1"/>
  <c r="K199" i="1"/>
  <c r="K200" i="1"/>
  <c r="K201" i="1"/>
  <c r="K202" i="1"/>
  <c r="K203" i="1"/>
  <c r="K204" i="1"/>
  <c r="K205" i="1"/>
  <c r="K206" i="1"/>
  <c r="K207" i="1"/>
  <c r="K208" i="1"/>
  <c r="K209" i="1"/>
  <c r="K210" i="1"/>
  <c r="K211" i="1"/>
  <c r="K212" i="1"/>
  <c r="K213" i="1"/>
  <c r="K214" i="1"/>
  <c r="K215" i="1"/>
  <c r="K216" i="1"/>
  <c r="K217" i="1"/>
  <c r="K218" i="1"/>
  <c r="K219" i="1"/>
  <c r="K220" i="1"/>
  <c r="K221" i="1"/>
  <c r="K222" i="1"/>
  <c r="K223" i="1"/>
  <c r="K224" i="1"/>
  <c r="K225" i="1"/>
  <c r="K226" i="1"/>
  <c r="K227" i="1"/>
  <c r="K228" i="1"/>
  <c r="K229" i="1"/>
  <c r="K230" i="1"/>
  <c r="K231" i="1"/>
  <c r="K232" i="1"/>
  <c r="K233" i="1"/>
  <c r="K234" i="1"/>
  <c r="K235" i="1"/>
  <c r="K236" i="1"/>
  <c r="K237" i="1"/>
  <c r="K238" i="1"/>
  <c r="K239" i="1"/>
  <c r="K240" i="1"/>
  <c r="K241" i="1"/>
  <c r="K242" i="1"/>
  <c r="K243" i="1"/>
  <c r="K244" i="1"/>
  <c r="K245" i="1"/>
  <c r="K246" i="1"/>
  <c r="K247" i="1"/>
  <c r="K248" i="1"/>
  <c r="K249" i="1"/>
  <c r="K50" i="1"/>
  <c r="AD56" i="2"/>
  <c r="AE56" i="2" s="1"/>
  <c r="AD57" i="2"/>
  <c r="AE57" i="2" s="1"/>
  <c r="AD58" i="2"/>
  <c r="AE58" i="2" s="1"/>
  <c r="AD59" i="2"/>
  <c r="AE59" i="2" s="1"/>
  <c r="AD60" i="2"/>
  <c r="AE60" i="2" s="1"/>
  <c r="AD61" i="2"/>
  <c r="AE61" i="2" s="1"/>
  <c r="AD62" i="2"/>
  <c r="AE62" i="2" s="1"/>
  <c r="AD63" i="2"/>
  <c r="AE63" i="2" s="1"/>
  <c r="AD64" i="2"/>
  <c r="AE64" i="2" s="1"/>
  <c r="AD65" i="2"/>
  <c r="AE65" i="2" s="1"/>
  <c r="AD66" i="2"/>
  <c r="AE66" i="2" s="1"/>
  <c r="AD68" i="2"/>
  <c r="AE68" i="2" s="1"/>
  <c r="AD70" i="2"/>
  <c r="AE70" i="2" s="1"/>
  <c r="AD71" i="2"/>
  <c r="AE71" i="2" s="1"/>
  <c r="AD72" i="2"/>
  <c r="AE72" i="2" s="1"/>
  <c r="AD73" i="2"/>
  <c r="AE73" i="2" s="1"/>
  <c r="AD76" i="2"/>
  <c r="AE76" i="2" s="1"/>
  <c r="AD77" i="2"/>
  <c r="AE77" i="2" s="1"/>
  <c r="AD78" i="2"/>
  <c r="AE78" i="2" s="1"/>
  <c r="AD79" i="2"/>
  <c r="AE79" i="2" s="1"/>
  <c r="AD80" i="2"/>
  <c r="AE80" i="2" s="1"/>
  <c r="AD81" i="2"/>
  <c r="AE81" i="2" s="1"/>
  <c r="AD82" i="2"/>
  <c r="AE82" i="2" s="1"/>
  <c r="AD83" i="2"/>
  <c r="AE83" i="2" s="1"/>
  <c r="AD84" i="2"/>
  <c r="AE84" i="2" s="1"/>
  <c r="AD86" i="2"/>
  <c r="AE86" i="2" s="1"/>
  <c r="AD87" i="2"/>
  <c r="AE87" i="2" s="1"/>
  <c r="AD88" i="2"/>
  <c r="AE88" i="2" s="1"/>
  <c r="AD98" i="2"/>
  <c r="AE98" i="2" s="1"/>
  <c r="AD122" i="2"/>
  <c r="AE122" i="2" s="1"/>
  <c r="AE175" i="2" l="1"/>
  <c r="AE176" i="2" s="1"/>
  <c r="AJ12" i="1" s="1"/>
  <c r="AE165" i="2"/>
  <c r="AE166" i="2" s="1"/>
  <c r="AJ11" i="1" s="1"/>
  <c r="AE223" i="2"/>
  <c r="AE224" i="2" s="1"/>
  <c r="AJ17" i="1" s="1"/>
  <c r="AE211" i="2"/>
  <c r="AE212" i="2" s="1"/>
  <c r="AJ16" i="1" s="1"/>
  <c r="AE184" i="2"/>
  <c r="AE185" i="2" s="1"/>
  <c r="AJ13" i="1" s="1"/>
  <c r="AE193" i="2"/>
  <c r="AE194" i="2" s="1"/>
  <c r="AJ14" i="1" s="1"/>
  <c r="AE156" i="2"/>
  <c r="AE157" i="2" s="1"/>
  <c r="AJ10" i="1" s="1"/>
  <c r="AE202" i="2"/>
  <c r="AE203" i="2" s="1"/>
  <c r="AJ15" i="1" s="1"/>
  <c r="AJ2" i="1" l="1" a="1"/>
  <c r="AJ2" i="1" s="1"/>
  <c r="AD144" i="2"/>
  <c r="AE144" i="2" s="1"/>
  <c r="AD143" i="2"/>
  <c r="AE143" i="2" s="1"/>
  <c r="AE142" i="2"/>
  <c r="AD141" i="2"/>
  <c r="AE141" i="2" s="1"/>
  <c r="AE132" i="2"/>
  <c r="AE131" i="2"/>
  <c r="AE130" i="2"/>
  <c r="AD129" i="2"/>
  <c r="AE129" i="2" s="1"/>
  <c r="AD46" i="2"/>
  <c r="AE133" i="2" l="1"/>
  <c r="AE145" i="2"/>
  <c r="AE146" i="2" s="1"/>
  <c r="AJ9" i="1" s="1"/>
  <c r="R15" i="1" l="1"/>
  <c r="V51" i="1" l="1"/>
  <c r="V52" i="1"/>
  <c r="V53" i="1"/>
  <c r="V54" i="1"/>
  <c r="V55" i="1"/>
  <c r="V56" i="1"/>
  <c r="V57" i="1"/>
  <c r="V58" i="1"/>
  <c r="V59" i="1"/>
  <c r="V60" i="1"/>
  <c r="V61" i="1"/>
  <c r="V62" i="1"/>
  <c r="V63" i="1"/>
  <c r="V64" i="1"/>
  <c r="V65" i="1"/>
  <c r="V66" i="1"/>
  <c r="V67" i="1"/>
  <c r="V68" i="1"/>
  <c r="V69" i="1"/>
  <c r="V70" i="1"/>
  <c r="V71" i="1"/>
  <c r="V72" i="1"/>
  <c r="V73" i="1"/>
  <c r="V74" i="1"/>
  <c r="V75" i="1"/>
  <c r="V76" i="1"/>
  <c r="V77" i="1"/>
  <c r="V78" i="1"/>
  <c r="V79" i="1"/>
  <c r="V80" i="1"/>
  <c r="V81" i="1"/>
  <c r="V82" i="1"/>
  <c r="V83" i="1"/>
  <c r="V84" i="1"/>
  <c r="V85" i="1"/>
  <c r="V86" i="1"/>
  <c r="V87" i="1"/>
  <c r="V88" i="1"/>
  <c r="V89" i="1"/>
  <c r="V90" i="1"/>
  <c r="V91" i="1"/>
  <c r="V92" i="1"/>
  <c r="V93" i="1"/>
  <c r="V94" i="1"/>
  <c r="V95" i="1"/>
  <c r="V96" i="1"/>
  <c r="V97" i="1"/>
  <c r="V98" i="1"/>
  <c r="V99" i="1"/>
  <c r="V100" i="1"/>
  <c r="V101" i="1"/>
  <c r="V102" i="1"/>
  <c r="V103" i="1"/>
  <c r="V104" i="1"/>
  <c r="V105" i="1"/>
  <c r="V106" i="1"/>
  <c r="V107" i="1"/>
  <c r="V108" i="1"/>
  <c r="V109" i="1"/>
  <c r="V110" i="1"/>
  <c r="V111" i="1"/>
  <c r="V112" i="1"/>
  <c r="V113" i="1"/>
  <c r="V114" i="1"/>
  <c r="V115" i="1"/>
  <c r="V116" i="1"/>
  <c r="V117" i="1"/>
  <c r="V118" i="1"/>
  <c r="V119" i="1"/>
  <c r="V120" i="1"/>
  <c r="V121" i="1"/>
  <c r="V122" i="1"/>
  <c r="V123" i="1"/>
  <c r="V124" i="1"/>
  <c r="V125" i="1"/>
  <c r="V126" i="1"/>
  <c r="V127" i="1"/>
  <c r="V128" i="1"/>
  <c r="V129" i="1"/>
  <c r="V130" i="1"/>
  <c r="V131" i="1"/>
  <c r="V132" i="1"/>
  <c r="V133" i="1"/>
  <c r="V134" i="1"/>
  <c r="V135" i="1"/>
  <c r="V136" i="1"/>
  <c r="V137" i="1"/>
  <c r="V138" i="1"/>
  <c r="V139" i="1"/>
  <c r="V140" i="1"/>
  <c r="V141" i="1"/>
  <c r="V142" i="1"/>
  <c r="V143" i="1"/>
  <c r="V144" i="1"/>
  <c r="V145" i="1"/>
  <c r="V146" i="1"/>
  <c r="V147" i="1"/>
  <c r="V148" i="1"/>
  <c r="V149" i="1"/>
  <c r="V150" i="1"/>
  <c r="V151" i="1"/>
  <c r="V152" i="1"/>
  <c r="V153" i="1"/>
  <c r="V154" i="1"/>
  <c r="V155" i="1"/>
  <c r="V156" i="1"/>
  <c r="V157" i="1"/>
  <c r="V158" i="1"/>
  <c r="V159" i="1"/>
  <c r="V160" i="1"/>
  <c r="V161" i="1"/>
  <c r="V162" i="1"/>
  <c r="V163" i="1"/>
  <c r="V164" i="1"/>
  <c r="V165" i="1"/>
  <c r="V166" i="1"/>
  <c r="V167" i="1"/>
  <c r="V168" i="1"/>
  <c r="V169" i="1"/>
  <c r="V170" i="1"/>
  <c r="V171" i="1"/>
  <c r="V172" i="1"/>
  <c r="V173" i="1"/>
  <c r="V174" i="1"/>
  <c r="V175" i="1"/>
  <c r="V176" i="1"/>
  <c r="V177" i="1"/>
  <c r="V178" i="1"/>
  <c r="V179" i="1"/>
  <c r="V180" i="1"/>
  <c r="V181" i="1"/>
  <c r="V182" i="1"/>
  <c r="V183" i="1"/>
  <c r="V184" i="1"/>
  <c r="V185" i="1"/>
  <c r="V186" i="1"/>
  <c r="V187" i="1"/>
  <c r="V188" i="1"/>
  <c r="V189" i="1"/>
  <c r="V190" i="1"/>
  <c r="V191" i="1"/>
  <c r="V192" i="1"/>
  <c r="V193" i="1"/>
  <c r="V194" i="1"/>
  <c r="V195" i="1"/>
  <c r="V196" i="1"/>
  <c r="V197" i="1"/>
  <c r="V198" i="1"/>
  <c r="V199" i="1"/>
  <c r="V200" i="1"/>
  <c r="V201" i="1"/>
  <c r="V202" i="1"/>
  <c r="V203" i="1"/>
  <c r="V204" i="1"/>
  <c r="V205" i="1"/>
  <c r="V206" i="1"/>
  <c r="V207" i="1"/>
  <c r="V208" i="1"/>
  <c r="V209" i="1"/>
  <c r="V210" i="1"/>
  <c r="V211" i="1"/>
  <c r="V212" i="1"/>
  <c r="V213" i="1"/>
  <c r="V214" i="1"/>
  <c r="V215" i="1"/>
  <c r="V216" i="1"/>
  <c r="V217" i="1"/>
  <c r="V218" i="1"/>
  <c r="V219" i="1"/>
  <c r="V220" i="1"/>
  <c r="V221" i="1"/>
  <c r="V222" i="1"/>
  <c r="V223" i="1"/>
  <c r="V224" i="1"/>
  <c r="V225" i="1"/>
  <c r="V226" i="1"/>
  <c r="V227" i="1"/>
  <c r="V228" i="1"/>
  <c r="V229" i="1"/>
  <c r="V230" i="1"/>
  <c r="V231" i="1"/>
  <c r="V232" i="1"/>
  <c r="V233" i="1"/>
  <c r="V234" i="1"/>
  <c r="V235" i="1"/>
  <c r="V236" i="1"/>
  <c r="V237" i="1"/>
  <c r="V238" i="1"/>
  <c r="V239" i="1"/>
  <c r="V240" i="1"/>
  <c r="V241" i="1"/>
  <c r="V242" i="1"/>
  <c r="V243" i="1"/>
  <c r="V244" i="1"/>
  <c r="V245" i="1"/>
  <c r="V246" i="1"/>
  <c r="V247" i="1"/>
  <c r="V248" i="1"/>
  <c r="V249" i="1"/>
  <c r="V50" i="1"/>
  <c r="W50" i="1" s="1"/>
  <c r="U51" i="1"/>
  <c r="U52" i="1"/>
  <c r="U53" i="1"/>
  <c r="U54" i="1"/>
  <c r="U55" i="1"/>
  <c r="U56" i="1"/>
  <c r="U57" i="1"/>
  <c r="U58" i="1"/>
  <c r="U59" i="1"/>
  <c r="U60" i="1"/>
  <c r="U61" i="1"/>
  <c r="U62" i="1"/>
  <c r="U63" i="1"/>
  <c r="U64" i="1"/>
  <c r="U65" i="1"/>
  <c r="U66" i="1"/>
  <c r="U67" i="1"/>
  <c r="U68" i="1"/>
  <c r="U69" i="1"/>
  <c r="U70" i="1"/>
  <c r="U71" i="1"/>
  <c r="U72" i="1"/>
  <c r="U73" i="1"/>
  <c r="U74" i="1"/>
  <c r="U75" i="1"/>
  <c r="U76" i="1"/>
  <c r="U77" i="1"/>
  <c r="U78" i="1"/>
  <c r="U79" i="1"/>
  <c r="U80" i="1"/>
  <c r="U81" i="1"/>
  <c r="U82" i="1"/>
  <c r="U83" i="1"/>
  <c r="U84" i="1"/>
  <c r="U85" i="1"/>
  <c r="U86" i="1"/>
  <c r="U87" i="1"/>
  <c r="U88" i="1"/>
  <c r="U89" i="1"/>
  <c r="U90" i="1"/>
  <c r="U91" i="1"/>
  <c r="U92" i="1"/>
  <c r="U93" i="1"/>
  <c r="U94" i="1"/>
  <c r="U95" i="1"/>
  <c r="U96" i="1"/>
  <c r="U97" i="1"/>
  <c r="U98" i="1"/>
  <c r="U99" i="1"/>
  <c r="U100" i="1"/>
  <c r="U101" i="1"/>
  <c r="U102" i="1"/>
  <c r="U103" i="1"/>
  <c r="U104" i="1"/>
  <c r="U105" i="1"/>
  <c r="U106" i="1"/>
  <c r="U107" i="1"/>
  <c r="U108" i="1"/>
  <c r="U109" i="1"/>
  <c r="U110" i="1"/>
  <c r="U111" i="1"/>
  <c r="U112" i="1"/>
  <c r="U113" i="1"/>
  <c r="U114" i="1"/>
  <c r="U115" i="1"/>
  <c r="U116" i="1"/>
  <c r="U117" i="1"/>
  <c r="U118" i="1"/>
  <c r="U119" i="1"/>
  <c r="U120" i="1"/>
  <c r="U121" i="1"/>
  <c r="U122" i="1"/>
  <c r="U123" i="1"/>
  <c r="U124" i="1"/>
  <c r="U125" i="1"/>
  <c r="U126" i="1"/>
  <c r="U127" i="1"/>
  <c r="U128" i="1"/>
  <c r="U129" i="1"/>
  <c r="U130" i="1"/>
  <c r="U131" i="1"/>
  <c r="U132" i="1"/>
  <c r="U133" i="1"/>
  <c r="U134" i="1"/>
  <c r="U135" i="1"/>
  <c r="U136" i="1"/>
  <c r="U137" i="1"/>
  <c r="U138" i="1"/>
  <c r="U139" i="1"/>
  <c r="U140" i="1"/>
  <c r="U141" i="1"/>
  <c r="U142" i="1"/>
  <c r="U143" i="1"/>
  <c r="U144" i="1"/>
  <c r="U145" i="1"/>
  <c r="U146" i="1"/>
  <c r="U147" i="1"/>
  <c r="U148" i="1"/>
  <c r="U149" i="1"/>
  <c r="U150" i="1"/>
  <c r="U151" i="1"/>
  <c r="U152" i="1"/>
  <c r="U153" i="1"/>
  <c r="U154" i="1"/>
  <c r="U155" i="1"/>
  <c r="U156" i="1"/>
  <c r="U157" i="1"/>
  <c r="U158" i="1"/>
  <c r="U159" i="1"/>
  <c r="U160" i="1"/>
  <c r="U161" i="1"/>
  <c r="U162" i="1"/>
  <c r="U163" i="1"/>
  <c r="U164" i="1"/>
  <c r="U165" i="1"/>
  <c r="U166" i="1"/>
  <c r="U167" i="1"/>
  <c r="U168" i="1"/>
  <c r="U169" i="1"/>
  <c r="U170" i="1"/>
  <c r="U171" i="1"/>
  <c r="U172" i="1"/>
  <c r="U173" i="1"/>
  <c r="U174" i="1"/>
  <c r="U175" i="1"/>
  <c r="U176" i="1"/>
  <c r="U177" i="1"/>
  <c r="U178" i="1"/>
  <c r="U179" i="1"/>
  <c r="U180" i="1"/>
  <c r="U181" i="1"/>
  <c r="U182" i="1"/>
  <c r="U183" i="1"/>
  <c r="U184" i="1"/>
  <c r="U185" i="1"/>
  <c r="U186" i="1"/>
  <c r="U187" i="1"/>
  <c r="U188" i="1"/>
  <c r="U189" i="1"/>
  <c r="U190" i="1"/>
  <c r="U191" i="1"/>
  <c r="U192" i="1"/>
  <c r="U193" i="1"/>
  <c r="U194" i="1"/>
  <c r="U195" i="1"/>
  <c r="U196" i="1"/>
  <c r="U197" i="1"/>
  <c r="U198" i="1"/>
  <c r="U199" i="1"/>
  <c r="U200" i="1"/>
  <c r="U201" i="1"/>
  <c r="U202" i="1"/>
  <c r="U203" i="1"/>
  <c r="U204" i="1"/>
  <c r="U205" i="1"/>
  <c r="U206" i="1"/>
  <c r="U207" i="1"/>
  <c r="U208" i="1"/>
  <c r="U209" i="1"/>
  <c r="U210" i="1"/>
  <c r="U211" i="1"/>
  <c r="U212" i="1"/>
  <c r="U213" i="1"/>
  <c r="U214" i="1"/>
  <c r="U215" i="1"/>
  <c r="U216" i="1"/>
  <c r="U217" i="1"/>
  <c r="U218" i="1"/>
  <c r="U219" i="1"/>
  <c r="U220" i="1"/>
  <c r="U221" i="1"/>
  <c r="U222" i="1"/>
  <c r="U223" i="1"/>
  <c r="U224" i="1"/>
  <c r="U225" i="1"/>
  <c r="U226" i="1"/>
  <c r="U227" i="1"/>
  <c r="U228" i="1"/>
  <c r="U229" i="1"/>
  <c r="U230" i="1"/>
  <c r="U231" i="1"/>
  <c r="U232" i="1"/>
  <c r="U233" i="1"/>
  <c r="U234" i="1"/>
  <c r="U235" i="1"/>
  <c r="U236" i="1"/>
  <c r="U237" i="1"/>
  <c r="U238" i="1"/>
  <c r="U239" i="1"/>
  <c r="U240" i="1"/>
  <c r="U241" i="1"/>
  <c r="U242" i="1"/>
  <c r="U243" i="1"/>
  <c r="U244" i="1"/>
  <c r="U245" i="1"/>
  <c r="U246" i="1"/>
  <c r="U247" i="1"/>
  <c r="U248" i="1"/>
  <c r="U249" i="1"/>
  <c r="U50" i="1"/>
  <c r="T50" i="1"/>
  <c r="AD47" i="2" l="1"/>
  <c r="AE47" i="2" s="1"/>
  <c r="AD48" i="2"/>
  <c r="AE48" i="2" s="1"/>
  <c r="AD49" i="2"/>
  <c r="AE49" i="2" s="1"/>
  <c r="AD50" i="2"/>
  <c r="AE50" i="2" s="1"/>
  <c r="AD51" i="2"/>
  <c r="AE51" i="2" s="1"/>
  <c r="AD52" i="2"/>
  <c r="AE52" i="2" s="1"/>
  <c r="AD53" i="2"/>
  <c r="AE53" i="2" s="1"/>
  <c r="AD54" i="2"/>
  <c r="AE54" i="2" s="1"/>
  <c r="AD55" i="2"/>
  <c r="AE55" i="2" s="1"/>
  <c r="AE46" i="2"/>
  <c r="AE124" i="2" l="1"/>
  <c r="AE125" i="2" s="1"/>
  <c r="AJ7" i="1" s="1"/>
  <c r="F44" i="1"/>
  <c r="F41" i="1"/>
  <c r="F45" i="1"/>
  <c r="AD26" i="2"/>
  <c r="AE26" i="2" s="1"/>
  <c r="AD27" i="2"/>
  <c r="AE27" i="2" s="1"/>
  <c r="AD28" i="2"/>
  <c r="AE28" i="2" s="1"/>
  <c r="AD29" i="2"/>
  <c r="AE29" i="2" s="1"/>
  <c r="AD30" i="2"/>
  <c r="AE30" i="2" s="1"/>
  <c r="AD31" i="2"/>
  <c r="AE31" i="2" s="1"/>
  <c r="AD32" i="2"/>
  <c r="AE32" i="2" s="1"/>
  <c r="AD33" i="2"/>
  <c r="AE33" i="2" s="1"/>
  <c r="AD34" i="2"/>
  <c r="AE34" i="2" s="1"/>
  <c r="AD35" i="2"/>
  <c r="AE35" i="2" s="1"/>
  <c r="AD36" i="2"/>
  <c r="AE36" i="2" s="1"/>
  <c r="AD37" i="2"/>
  <c r="AE37" i="2" s="1"/>
  <c r="AD38" i="2"/>
  <c r="AE38" i="2" s="1"/>
  <c r="AD39" i="2"/>
  <c r="AE39" i="2" s="1"/>
  <c r="AD25" i="2"/>
  <c r="AE25" i="2" s="1"/>
  <c r="AD14" i="2"/>
  <c r="AE14" i="2" s="1"/>
  <c r="AD15" i="2"/>
  <c r="AE15" i="2" s="1"/>
  <c r="AD16" i="2"/>
  <c r="AE16" i="2" s="1"/>
  <c r="AD17" i="2"/>
  <c r="AE17" i="2" s="1"/>
  <c r="AD18" i="2"/>
  <c r="AE18" i="2" s="1"/>
  <c r="AD13" i="2"/>
  <c r="AE13" i="2" s="1"/>
  <c r="AE40" i="2" l="1"/>
  <c r="AE41" i="2" s="1"/>
  <c r="AE19" i="2"/>
  <c r="T51" i="1"/>
  <c r="T52" i="1"/>
  <c r="T53" i="1"/>
  <c r="T54" i="1"/>
  <c r="T55" i="1"/>
  <c r="T56" i="1"/>
  <c r="T57" i="1"/>
  <c r="T58" i="1"/>
  <c r="T59" i="1"/>
  <c r="T60" i="1"/>
  <c r="T61" i="1"/>
  <c r="T62" i="1"/>
  <c r="T63" i="1"/>
  <c r="T64" i="1"/>
  <c r="T65" i="1"/>
  <c r="T66" i="1"/>
  <c r="T67" i="1"/>
  <c r="T68" i="1"/>
  <c r="T69" i="1"/>
  <c r="T70" i="1"/>
  <c r="T71" i="1"/>
  <c r="T72" i="1"/>
  <c r="T73" i="1"/>
  <c r="T74" i="1"/>
  <c r="T75" i="1"/>
  <c r="T76" i="1"/>
  <c r="T77" i="1"/>
  <c r="T78" i="1"/>
  <c r="T79" i="1"/>
  <c r="T80" i="1"/>
  <c r="T81" i="1"/>
  <c r="T82" i="1"/>
  <c r="T83" i="1"/>
  <c r="T84" i="1"/>
  <c r="T85" i="1"/>
  <c r="T86" i="1"/>
  <c r="T87" i="1"/>
  <c r="T88" i="1"/>
  <c r="T89" i="1"/>
  <c r="T90" i="1"/>
  <c r="T91" i="1"/>
  <c r="T92" i="1"/>
  <c r="T93" i="1"/>
  <c r="T94" i="1"/>
  <c r="T95" i="1"/>
  <c r="T96" i="1"/>
  <c r="T97" i="1"/>
  <c r="T98" i="1"/>
  <c r="T99" i="1"/>
  <c r="T100" i="1"/>
  <c r="T101" i="1"/>
  <c r="T102" i="1"/>
  <c r="T103" i="1"/>
  <c r="T104" i="1"/>
  <c r="T105" i="1"/>
  <c r="T106" i="1"/>
  <c r="T107" i="1"/>
  <c r="T108" i="1"/>
  <c r="T109" i="1"/>
  <c r="T110" i="1"/>
  <c r="T111" i="1"/>
  <c r="T112" i="1"/>
  <c r="T113" i="1"/>
  <c r="T114" i="1"/>
  <c r="T115" i="1"/>
  <c r="T116" i="1"/>
  <c r="T117" i="1"/>
  <c r="T118" i="1"/>
  <c r="T119" i="1"/>
  <c r="T120" i="1"/>
  <c r="T121" i="1"/>
  <c r="T122" i="1"/>
  <c r="T123" i="1"/>
  <c r="T124" i="1"/>
  <c r="T125" i="1"/>
  <c r="T126" i="1"/>
  <c r="T127" i="1"/>
  <c r="T128" i="1"/>
  <c r="T129" i="1"/>
  <c r="T130" i="1"/>
  <c r="T131" i="1"/>
  <c r="T132" i="1"/>
  <c r="T133" i="1"/>
  <c r="T134" i="1"/>
  <c r="T135" i="1"/>
  <c r="T136" i="1"/>
  <c r="T137" i="1"/>
  <c r="T138" i="1"/>
  <c r="T139" i="1"/>
  <c r="T140" i="1"/>
  <c r="T141" i="1"/>
  <c r="T142" i="1"/>
  <c r="T143" i="1"/>
  <c r="T144" i="1"/>
  <c r="T145" i="1"/>
  <c r="T146" i="1"/>
  <c r="T147" i="1"/>
  <c r="T148" i="1"/>
  <c r="T149" i="1"/>
  <c r="T150" i="1"/>
  <c r="T151" i="1"/>
  <c r="T152" i="1"/>
  <c r="T153" i="1"/>
  <c r="T154" i="1"/>
  <c r="T155" i="1"/>
  <c r="T156" i="1"/>
  <c r="T157" i="1"/>
  <c r="T158" i="1"/>
  <c r="T159" i="1"/>
  <c r="T160" i="1"/>
  <c r="T161" i="1"/>
  <c r="T162" i="1"/>
  <c r="T163" i="1"/>
  <c r="T164" i="1"/>
  <c r="T165" i="1"/>
  <c r="T166" i="1"/>
  <c r="T167" i="1"/>
  <c r="T168" i="1"/>
  <c r="T169" i="1"/>
  <c r="T170" i="1"/>
  <c r="T171" i="1"/>
  <c r="T172" i="1"/>
  <c r="T173" i="1"/>
  <c r="T174" i="1"/>
  <c r="T175" i="1"/>
  <c r="T176" i="1"/>
  <c r="T177" i="1"/>
  <c r="T178" i="1"/>
  <c r="T179" i="1"/>
  <c r="T180" i="1"/>
  <c r="T181" i="1"/>
  <c r="T182" i="1"/>
  <c r="T183" i="1"/>
  <c r="T184" i="1"/>
  <c r="T185" i="1"/>
  <c r="T186" i="1"/>
  <c r="T187" i="1"/>
  <c r="T188" i="1"/>
  <c r="T189" i="1"/>
  <c r="T190" i="1"/>
  <c r="T191" i="1"/>
  <c r="T192" i="1"/>
  <c r="T193" i="1"/>
  <c r="T194" i="1"/>
  <c r="T195" i="1"/>
  <c r="T196" i="1"/>
  <c r="T197" i="1"/>
  <c r="T198" i="1"/>
  <c r="T199" i="1"/>
  <c r="T200" i="1"/>
  <c r="T201" i="1"/>
  <c r="T202" i="1"/>
  <c r="T203" i="1"/>
  <c r="T204" i="1"/>
  <c r="T205" i="1"/>
  <c r="T206" i="1"/>
  <c r="T207" i="1"/>
  <c r="T208" i="1"/>
  <c r="T209" i="1"/>
  <c r="T210" i="1"/>
  <c r="T211" i="1"/>
  <c r="T212" i="1"/>
  <c r="T213" i="1"/>
  <c r="T214" i="1"/>
  <c r="T215" i="1"/>
  <c r="T216" i="1"/>
  <c r="T217" i="1"/>
  <c r="T218" i="1"/>
  <c r="T219" i="1"/>
  <c r="T220" i="1"/>
  <c r="T221" i="1"/>
  <c r="T222" i="1"/>
  <c r="T223" i="1"/>
  <c r="T224" i="1"/>
  <c r="T225" i="1"/>
  <c r="T226" i="1"/>
  <c r="T227" i="1"/>
  <c r="T228" i="1"/>
  <c r="T229" i="1"/>
  <c r="T230" i="1"/>
  <c r="T231" i="1"/>
  <c r="T232" i="1"/>
  <c r="T233" i="1"/>
  <c r="T234" i="1"/>
  <c r="T235" i="1"/>
  <c r="T236" i="1"/>
  <c r="T237" i="1"/>
  <c r="T238" i="1"/>
  <c r="T239" i="1"/>
  <c r="T240" i="1"/>
  <c r="T241" i="1"/>
  <c r="T242" i="1"/>
  <c r="T243" i="1"/>
  <c r="T244" i="1"/>
  <c r="T245" i="1"/>
  <c r="T246" i="1"/>
  <c r="T247" i="1"/>
  <c r="T248" i="1"/>
  <c r="T249" i="1"/>
  <c r="S51" i="1"/>
  <c r="S52" i="1"/>
  <c r="S53" i="1"/>
  <c r="S54" i="1"/>
  <c r="S55" i="1"/>
  <c r="S56" i="1"/>
  <c r="S57" i="1"/>
  <c r="S58" i="1"/>
  <c r="S59" i="1"/>
  <c r="S60" i="1"/>
  <c r="S61" i="1"/>
  <c r="S62" i="1"/>
  <c r="S63" i="1"/>
  <c r="S64" i="1"/>
  <c r="S65" i="1"/>
  <c r="S66" i="1"/>
  <c r="S67" i="1"/>
  <c r="S68" i="1"/>
  <c r="S69" i="1"/>
  <c r="S70" i="1"/>
  <c r="S71" i="1"/>
  <c r="S72" i="1"/>
  <c r="S73" i="1"/>
  <c r="S74" i="1"/>
  <c r="S75" i="1"/>
  <c r="S76" i="1"/>
  <c r="S77" i="1"/>
  <c r="S78" i="1"/>
  <c r="S79" i="1"/>
  <c r="S80" i="1"/>
  <c r="S81" i="1"/>
  <c r="S82" i="1"/>
  <c r="S83" i="1"/>
  <c r="S84" i="1"/>
  <c r="S85" i="1"/>
  <c r="S86" i="1"/>
  <c r="S87" i="1"/>
  <c r="S88" i="1"/>
  <c r="S89" i="1"/>
  <c r="S90" i="1"/>
  <c r="S91" i="1"/>
  <c r="S92" i="1"/>
  <c r="S93" i="1"/>
  <c r="S94" i="1"/>
  <c r="S95" i="1"/>
  <c r="S96" i="1"/>
  <c r="S97" i="1"/>
  <c r="S98" i="1"/>
  <c r="S99" i="1"/>
  <c r="S100" i="1"/>
  <c r="S101" i="1"/>
  <c r="S102" i="1"/>
  <c r="S103" i="1"/>
  <c r="S104" i="1"/>
  <c r="S105" i="1"/>
  <c r="S106" i="1"/>
  <c r="S107" i="1"/>
  <c r="S108" i="1"/>
  <c r="S109" i="1"/>
  <c r="S110" i="1"/>
  <c r="S111" i="1"/>
  <c r="S112" i="1"/>
  <c r="S113" i="1"/>
  <c r="S114" i="1"/>
  <c r="S115" i="1"/>
  <c r="S116" i="1"/>
  <c r="S117" i="1"/>
  <c r="S118" i="1"/>
  <c r="S119" i="1"/>
  <c r="S120" i="1"/>
  <c r="S121" i="1"/>
  <c r="S122" i="1"/>
  <c r="S123" i="1"/>
  <c r="S124" i="1"/>
  <c r="S125" i="1"/>
  <c r="S126" i="1"/>
  <c r="S127" i="1"/>
  <c r="S128" i="1"/>
  <c r="S129" i="1"/>
  <c r="S130" i="1"/>
  <c r="S131" i="1"/>
  <c r="S132" i="1"/>
  <c r="S133" i="1"/>
  <c r="S134" i="1"/>
  <c r="S135" i="1"/>
  <c r="S136" i="1"/>
  <c r="S137" i="1"/>
  <c r="S138" i="1"/>
  <c r="S139" i="1"/>
  <c r="S140" i="1"/>
  <c r="S141" i="1"/>
  <c r="S142" i="1"/>
  <c r="S143" i="1"/>
  <c r="S144" i="1"/>
  <c r="S145" i="1"/>
  <c r="S146" i="1"/>
  <c r="S147" i="1"/>
  <c r="S148" i="1"/>
  <c r="S149" i="1"/>
  <c r="S150" i="1"/>
  <c r="S151" i="1"/>
  <c r="S152" i="1"/>
  <c r="S153" i="1"/>
  <c r="S154" i="1"/>
  <c r="S155" i="1"/>
  <c r="S156" i="1"/>
  <c r="S157" i="1"/>
  <c r="S158" i="1"/>
  <c r="S159" i="1"/>
  <c r="S160" i="1"/>
  <c r="S161" i="1"/>
  <c r="S162" i="1"/>
  <c r="S163" i="1"/>
  <c r="S164" i="1"/>
  <c r="S165" i="1"/>
  <c r="S166" i="1"/>
  <c r="S167" i="1"/>
  <c r="S168" i="1"/>
  <c r="S169" i="1"/>
  <c r="S170" i="1"/>
  <c r="S171" i="1"/>
  <c r="S172" i="1"/>
  <c r="S173" i="1"/>
  <c r="S174" i="1"/>
  <c r="S175" i="1"/>
  <c r="S176" i="1"/>
  <c r="S177" i="1"/>
  <c r="S178" i="1"/>
  <c r="S179" i="1"/>
  <c r="S180" i="1"/>
  <c r="S181" i="1"/>
  <c r="S182" i="1"/>
  <c r="S183" i="1"/>
  <c r="S184" i="1"/>
  <c r="S185" i="1"/>
  <c r="S186" i="1"/>
  <c r="S187" i="1"/>
  <c r="S188" i="1"/>
  <c r="S189" i="1"/>
  <c r="S190" i="1"/>
  <c r="S191" i="1"/>
  <c r="S192" i="1"/>
  <c r="S193" i="1"/>
  <c r="S194" i="1"/>
  <c r="S195" i="1"/>
  <c r="S196" i="1"/>
  <c r="S197" i="1"/>
  <c r="S198" i="1"/>
  <c r="S199" i="1"/>
  <c r="S200" i="1"/>
  <c r="S201" i="1"/>
  <c r="S202" i="1"/>
  <c r="S203" i="1"/>
  <c r="S204" i="1"/>
  <c r="S205" i="1"/>
  <c r="S206" i="1"/>
  <c r="S207" i="1"/>
  <c r="S208" i="1"/>
  <c r="S209" i="1"/>
  <c r="S210" i="1"/>
  <c r="S211" i="1"/>
  <c r="S212" i="1"/>
  <c r="S213" i="1"/>
  <c r="S214" i="1"/>
  <c r="S215" i="1"/>
  <c r="S216" i="1"/>
  <c r="S217" i="1"/>
  <c r="S218" i="1"/>
  <c r="S219" i="1"/>
  <c r="S220" i="1"/>
  <c r="S221" i="1"/>
  <c r="S222" i="1"/>
  <c r="S223" i="1"/>
  <c r="S224" i="1"/>
  <c r="S225" i="1"/>
  <c r="S226" i="1"/>
  <c r="S227" i="1"/>
  <c r="S228" i="1"/>
  <c r="S229" i="1"/>
  <c r="S230" i="1"/>
  <c r="S231" i="1"/>
  <c r="S232" i="1"/>
  <c r="S233" i="1"/>
  <c r="S234" i="1"/>
  <c r="S235" i="1"/>
  <c r="S236" i="1"/>
  <c r="S237" i="1"/>
  <c r="S238" i="1"/>
  <c r="S239" i="1"/>
  <c r="S240" i="1"/>
  <c r="S241" i="1"/>
  <c r="S242" i="1"/>
  <c r="S243" i="1"/>
  <c r="S244" i="1"/>
  <c r="S245" i="1"/>
  <c r="S246" i="1"/>
  <c r="S247" i="1"/>
  <c r="S248" i="1"/>
  <c r="S249" i="1"/>
  <c r="S50" i="1"/>
  <c r="AE134" i="2" l="1"/>
  <c r="AJ8" i="1" s="1"/>
  <c r="AJ1" i="1" s="1"/>
  <c r="AE20" i="2"/>
  <c r="M51" i="1" l="1"/>
  <c r="M52" i="1"/>
  <c r="M53" i="1"/>
  <c r="M54" i="1"/>
  <c r="AM6" i="1" s="1"/>
  <c r="M55" i="1"/>
  <c r="AM5" i="1" s="1"/>
  <c r="M56" i="1"/>
  <c r="M57" i="1"/>
  <c r="M58" i="1"/>
  <c r="M59" i="1"/>
  <c r="M60" i="1"/>
  <c r="M61" i="1"/>
  <c r="M62" i="1"/>
  <c r="M63" i="1"/>
  <c r="M64" i="1"/>
  <c r="M65" i="1"/>
  <c r="M66" i="1"/>
  <c r="M67" i="1"/>
  <c r="M68" i="1"/>
  <c r="M69" i="1"/>
  <c r="M70" i="1"/>
  <c r="M71" i="1"/>
  <c r="M72" i="1"/>
  <c r="M73" i="1"/>
  <c r="M74" i="1"/>
  <c r="M75" i="1"/>
  <c r="M76" i="1"/>
  <c r="M77" i="1"/>
  <c r="M78" i="1"/>
  <c r="M79" i="1"/>
  <c r="M80" i="1"/>
  <c r="M81" i="1"/>
  <c r="M82" i="1"/>
  <c r="M83" i="1"/>
  <c r="M84" i="1"/>
  <c r="M85" i="1"/>
  <c r="M86" i="1"/>
  <c r="M87" i="1"/>
  <c r="M88" i="1"/>
  <c r="M89" i="1"/>
  <c r="M90" i="1"/>
  <c r="M91" i="1"/>
  <c r="M92" i="1"/>
  <c r="M93" i="1"/>
  <c r="M94" i="1"/>
  <c r="M95" i="1"/>
  <c r="M96" i="1"/>
  <c r="M97" i="1"/>
  <c r="M98" i="1"/>
  <c r="M99" i="1"/>
  <c r="M100" i="1"/>
  <c r="M101" i="1"/>
  <c r="M102" i="1"/>
  <c r="M103" i="1"/>
  <c r="M104" i="1"/>
  <c r="M105" i="1"/>
  <c r="M106" i="1"/>
  <c r="M107" i="1"/>
  <c r="M108" i="1"/>
  <c r="M109" i="1"/>
  <c r="M110" i="1"/>
  <c r="M111" i="1"/>
  <c r="M112" i="1"/>
  <c r="M113" i="1"/>
  <c r="M114" i="1"/>
  <c r="M115" i="1"/>
  <c r="M116" i="1"/>
  <c r="M117" i="1"/>
  <c r="M118" i="1"/>
  <c r="M119" i="1"/>
  <c r="M120" i="1"/>
  <c r="M121" i="1"/>
  <c r="M122" i="1"/>
  <c r="M123" i="1"/>
  <c r="M124" i="1"/>
  <c r="M125" i="1"/>
  <c r="M126" i="1"/>
  <c r="M127" i="1"/>
  <c r="M128" i="1"/>
  <c r="M129" i="1"/>
  <c r="M130" i="1"/>
  <c r="M131" i="1"/>
  <c r="M132" i="1"/>
  <c r="M133" i="1"/>
  <c r="M134" i="1"/>
  <c r="M135" i="1"/>
  <c r="M136" i="1"/>
  <c r="M137" i="1"/>
  <c r="M138" i="1"/>
  <c r="M139" i="1"/>
  <c r="M140" i="1"/>
  <c r="M141" i="1"/>
  <c r="M142" i="1"/>
  <c r="M143" i="1"/>
  <c r="M144" i="1"/>
  <c r="M145" i="1"/>
  <c r="M146" i="1"/>
  <c r="M147" i="1"/>
  <c r="M148" i="1"/>
  <c r="M149" i="1"/>
  <c r="M150" i="1"/>
  <c r="M151" i="1"/>
  <c r="M152" i="1"/>
  <c r="M153" i="1"/>
  <c r="M154" i="1"/>
  <c r="M155" i="1"/>
  <c r="M156" i="1"/>
  <c r="M157" i="1"/>
  <c r="M158" i="1"/>
  <c r="M159" i="1"/>
  <c r="M160" i="1"/>
  <c r="M161" i="1"/>
  <c r="M162" i="1"/>
  <c r="M163" i="1"/>
  <c r="M164" i="1"/>
  <c r="M165" i="1"/>
  <c r="M166" i="1"/>
  <c r="M167" i="1"/>
  <c r="M168" i="1"/>
  <c r="M169" i="1"/>
  <c r="M170" i="1"/>
  <c r="M171" i="1"/>
  <c r="M172" i="1"/>
  <c r="M173" i="1"/>
  <c r="M174" i="1"/>
  <c r="M175" i="1"/>
  <c r="M176" i="1"/>
  <c r="M177" i="1"/>
  <c r="M178" i="1"/>
  <c r="M179" i="1"/>
  <c r="M180" i="1"/>
  <c r="M181" i="1"/>
  <c r="M182" i="1"/>
  <c r="M183" i="1"/>
  <c r="M184" i="1"/>
  <c r="M185" i="1"/>
  <c r="M186" i="1"/>
  <c r="M187" i="1"/>
  <c r="M188" i="1"/>
  <c r="M189" i="1"/>
  <c r="M190" i="1"/>
  <c r="M191" i="1"/>
  <c r="M192" i="1"/>
  <c r="M193" i="1"/>
  <c r="M194" i="1"/>
  <c r="M195" i="1"/>
  <c r="M196" i="1"/>
  <c r="M197" i="1"/>
  <c r="M198" i="1"/>
  <c r="M199" i="1"/>
  <c r="M200" i="1"/>
  <c r="M201" i="1"/>
  <c r="M202" i="1"/>
  <c r="M203" i="1"/>
  <c r="M204" i="1"/>
  <c r="M205" i="1"/>
  <c r="M206" i="1"/>
  <c r="M207" i="1"/>
  <c r="M208" i="1"/>
  <c r="M209" i="1"/>
  <c r="M210" i="1"/>
  <c r="M211" i="1"/>
  <c r="M212" i="1"/>
  <c r="M213" i="1"/>
  <c r="M214" i="1"/>
  <c r="M215" i="1"/>
  <c r="M216" i="1"/>
  <c r="M217" i="1"/>
  <c r="M218" i="1"/>
  <c r="M219" i="1"/>
  <c r="M220" i="1"/>
  <c r="M221" i="1"/>
  <c r="M222" i="1"/>
  <c r="M223" i="1"/>
  <c r="M224" i="1"/>
  <c r="M225" i="1"/>
  <c r="M226" i="1"/>
  <c r="M227" i="1"/>
  <c r="M228" i="1"/>
  <c r="M229" i="1"/>
  <c r="M230" i="1"/>
  <c r="M231" i="1"/>
  <c r="M232" i="1"/>
  <c r="M233" i="1"/>
  <c r="M234" i="1"/>
  <c r="M235" i="1"/>
  <c r="M236" i="1"/>
  <c r="M237" i="1"/>
  <c r="M238" i="1"/>
  <c r="M239" i="1"/>
  <c r="M240" i="1"/>
  <c r="M241" i="1"/>
  <c r="M242" i="1"/>
  <c r="M243" i="1"/>
  <c r="M244" i="1"/>
  <c r="M245" i="1"/>
  <c r="M246" i="1"/>
  <c r="M247" i="1"/>
  <c r="M248" i="1"/>
  <c r="M249" i="1"/>
  <c r="M50" i="1"/>
  <c r="B23" i="1" l="1"/>
  <c r="N50" i="1"/>
  <c r="N52" i="1"/>
  <c r="N51" i="1"/>
  <c r="N74" i="1"/>
  <c r="N114" i="1"/>
  <c r="N146" i="1"/>
  <c r="N178" i="1"/>
  <c r="N218" i="1"/>
  <c r="N81" i="1"/>
  <c r="N121" i="1"/>
  <c r="N161" i="1"/>
  <c r="N201" i="1"/>
  <c r="N241" i="1"/>
  <c r="N82" i="1"/>
  <c r="N122" i="1"/>
  <c r="N170" i="1"/>
  <c r="N210" i="1"/>
  <c r="N89" i="1"/>
  <c r="N129" i="1"/>
  <c r="N169" i="1"/>
  <c r="N217" i="1"/>
  <c r="N90" i="1"/>
  <c r="N202" i="1"/>
  <c r="N57" i="1"/>
  <c r="N105" i="1"/>
  <c r="N145" i="1"/>
  <c r="N185" i="1"/>
  <c r="N233" i="1"/>
  <c r="N162" i="1"/>
  <c r="N242" i="1"/>
  <c r="N65" i="1"/>
  <c r="N97" i="1"/>
  <c r="N153" i="1"/>
  <c r="N193" i="1"/>
  <c r="N225" i="1"/>
  <c r="N58" i="1"/>
  <c r="N98" i="1"/>
  <c r="N130" i="1"/>
  <c r="N154" i="1"/>
  <c r="N186" i="1"/>
  <c r="N226" i="1"/>
  <c r="N73" i="1"/>
  <c r="N113" i="1"/>
  <c r="N137" i="1"/>
  <c r="N177" i="1"/>
  <c r="N209" i="1"/>
  <c r="N249" i="1"/>
  <c r="N66" i="1"/>
  <c r="N106" i="1"/>
  <c r="N138" i="1"/>
  <c r="N194" i="1"/>
  <c r="N234" i="1"/>
  <c r="N59" i="1"/>
  <c r="N200" i="1"/>
  <c r="N136" i="1"/>
  <c r="N72" i="1"/>
  <c r="N207" i="1"/>
  <c r="N143" i="1"/>
  <c r="N79" i="1"/>
  <c r="N214" i="1"/>
  <c r="N150" i="1"/>
  <c r="N86" i="1"/>
  <c r="N221" i="1"/>
  <c r="N157" i="1"/>
  <c r="N93" i="1"/>
  <c r="N228" i="1"/>
  <c r="N164" i="1"/>
  <c r="N100" i="1"/>
  <c r="N227" i="1"/>
  <c r="N163" i="1"/>
  <c r="N99" i="1"/>
  <c r="N192" i="1"/>
  <c r="N128" i="1"/>
  <c r="N64" i="1"/>
  <c r="N199" i="1"/>
  <c r="N135" i="1"/>
  <c r="N71" i="1"/>
  <c r="N206" i="1"/>
  <c r="N142" i="1"/>
  <c r="N78" i="1"/>
  <c r="N213" i="1"/>
  <c r="N149" i="1"/>
  <c r="N85" i="1"/>
  <c r="N220" i="1"/>
  <c r="N156" i="1"/>
  <c r="N92" i="1"/>
  <c r="N219" i="1"/>
  <c r="N155" i="1"/>
  <c r="N91" i="1"/>
  <c r="N243" i="1"/>
  <c r="N208" i="1"/>
  <c r="N151" i="1"/>
  <c r="N229" i="1"/>
  <c r="N108" i="1"/>
  <c r="N248" i="1"/>
  <c r="N184" i="1"/>
  <c r="N120" i="1"/>
  <c r="N56" i="1"/>
  <c r="N191" i="1"/>
  <c r="N127" i="1"/>
  <c r="N63" i="1"/>
  <c r="N198" i="1"/>
  <c r="N134" i="1"/>
  <c r="N70" i="1"/>
  <c r="N205" i="1"/>
  <c r="N141" i="1"/>
  <c r="N77" i="1"/>
  <c r="N212" i="1"/>
  <c r="N148" i="1"/>
  <c r="N84" i="1"/>
  <c r="N211" i="1"/>
  <c r="N147" i="1"/>
  <c r="N83" i="1"/>
  <c r="N168" i="1"/>
  <c r="N104" i="1"/>
  <c r="N175" i="1"/>
  <c r="N246" i="1"/>
  <c r="N118" i="1"/>
  <c r="N189" i="1"/>
  <c r="N61" i="1"/>
  <c r="N132" i="1"/>
  <c r="N195" i="1"/>
  <c r="N67" i="1"/>
  <c r="N152" i="1"/>
  <c r="N230" i="1"/>
  <c r="N237" i="1"/>
  <c r="N244" i="1"/>
  <c r="N115" i="1"/>
  <c r="N80" i="1"/>
  <c r="N87" i="1"/>
  <c r="N101" i="1"/>
  <c r="N171" i="1"/>
  <c r="N240" i="1"/>
  <c r="N176" i="1"/>
  <c r="N112" i="1"/>
  <c r="N247" i="1"/>
  <c r="N183" i="1"/>
  <c r="N119" i="1"/>
  <c r="N55" i="1"/>
  <c r="N190" i="1"/>
  <c r="N126" i="1"/>
  <c r="N62" i="1"/>
  <c r="N197" i="1"/>
  <c r="N133" i="1"/>
  <c r="N69" i="1"/>
  <c r="N204" i="1"/>
  <c r="N140" i="1"/>
  <c r="N76" i="1"/>
  <c r="N203" i="1"/>
  <c r="N139" i="1"/>
  <c r="N75" i="1"/>
  <c r="N232" i="1"/>
  <c r="N239" i="1"/>
  <c r="N111" i="1"/>
  <c r="N182" i="1"/>
  <c r="N54" i="1"/>
  <c r="N125" i="1"/>
  <c r="N196" i="1"/>
  <c r="N68" i="1"/>
  <c r="N131" i="1"/>
  <c r="N88" i="1"/>
  <c r="N95" i="1"/>
  <c r="N102" i="1"/>
  <c r="N109" i="1"/>
  <c r="N179" i="1"/>
  <c r="N144" i="1"/>
  <c r="N222" i="1"/>
  <c r="N165" i="1"/>
  <c r="N235" i="1"/>
  <c r="N180" i="1"/>
  <c r="N158" i="1"/>
  <c r="N236" i="1"/>
  <c r="N107" i="1"/>
  <c r="N224" i="1"/>
  <c r="N160" i="1"/>
  <c r="N96" i="1"/>
  <c r="N231" i="1"/>
  <c r="N167" i="1"/>
  <c r="N103" i="1"/>
  <c r="N238" i="1"/>
  <c r="N174" i="1"/>
  <c r="N110" i="1"/>
  <c r="N245" i="1"/>
  <c r="N181" i="1"/>
  <c r="N117" i="1"/>
  <c r="N53" i="1"/>
  <c r="AN6" i="1" s="1"/>
  <c r="N188" i="1"/>
  <c r="N124" i="1"/>
  <c r="N60" i="1"/>
  <c r="N187" i="1"/>
  <c r="N123" i="1"/>
  <c r="N216" i="1"/>
  <c r="N223" i="1"/>
  <c r="N159" i="1"/>
  <c r="N166" i="1"/>
  <c r="N173" i="1"/>
  <c r="N116" i="1"/>
  <c r="N215" i="1"/>
  <c r="N94" i="1"/>
  <c r="N172" i="1"/>
  <c r="B21" i="1"/>
  <c r="H21" i="1" s="1"/>
  <c r="Q12" i="1"/>
  <c r="Q13" i="1" s="1"/>
  <c r="B22" i="1"/>
  <c r="H23" i="1"/>
  <c r="B25" i="1"/>
  <c r="H25" i="1" s="1"/>
  <c r="B29" i="1"/>
  <c r="H29" i="1" s="1"/>
  <c r="B27" i="1"/>
  <c r="B31" i="1"/>
  <c r="O58" i="1"/>
  <c r="AG2" i="1"/>
  <c r="AR1" i="1" l="1"/>
  <c r="AN5" i="1"/>
  <c r="AM7" i="1"/>
  <c r="AN7" i="1" s="1"/>
  <c r="O44" i="1"/>
  <c r="O86" i="1"/>
  <c r="O131" i="1"/>
  <c r="O84" i="1"/>
  <c r="O190" i="1"/>
  <c r="O180" i="1"/>
  <c r="O59" i="1"/>
  <c r="O193" i="1"/>
  <c r="O150" i="1"/>
  <c r="O168" i="1"/>
  <c r="O185" i="1"/>
  <c r="O74" i="1"/>
  <c r="O68" i="1"/>
  <c r="O129" i="1"/>
  <c r="O93" i="1"/>
  <c r="O103" i="1"/>
  <c r="O120" i="1"/>
  <c r="O238" i="1"/>
  <c r="O90" i="1"/>
  <c r="O204" i="1"/>
  <c r="O127" i="1"/>
  <c r="O98" i="1"/>
  <c r="O192" i="1"/>
  <c r="O89" i="1"/>
  <c r="O61" i="1"/>
  <c r="O114" i="1"/>
  <c r="O125" i="1"/>
  <c r="O240" i="1"/>
  <c r="B30" i="1"/>
  <c r="H31" i="1"/>
  <c r="O245" i="1"/>
  <c r="O67" i="1"/>
  <c r="O161" i="1"/>
  <c r="O201" i="1"/>
  <c r="O163" i="1"/>
  <c r="O69" i="1"/>
  <c r="O99" i="1"/>
  <c r="O115" i="1"/>
  <c r="O100" i="1"/>
  <c r="O197" i="1"/>
  <c r="O96" i="1"/>
  <c r="O187" i="1"/>
  <c r="O214" i="1"/>
  <c r="O228" i="1"/>
  <c r="O217" i="1"/>
  <c r="O138" i="1"/>
  <c r="O157" i="1"/>
  <c r="O82" i="1"/>
  <c r="O75" i="1"/>
  <c r="O211" i="1"/>
  <c r="O139" i="1"/>
  <c r="O183" i="1"/>
  <c r="O154" i="1"/>
  <c r="O109" i="1"/>
  <c r="O191" i="1"/>
  <c r="O162" i="1"/>
  <c r="O71" i="1"/>
  <c r="O241" i="1"/>
  <c r="O208" i="1"/>
  <c r="O178" i="1"/>
  <c r="O70" i="1"/>
  <c r="O215" i="1"/>
  <c r="O151" i="1"/>
  <c r="O121" i="1"/>
  <c r="O174" i="1"/>
  <c r="O63" i="1"/>
  <c r="O169" i="1"/>
  <c r="O244" i="1"/>
  <c r="O133" i="1"/>
  <c r="O57" i="1"/>
  <c r="O189" i="1"/>
  <c r="O78" i="1"/>
  <c r="O160" i="1"/>
  <c r="O116" i="1"/>
  <c r="O177" i="1"/>
  <c r="O113" i="1"/>
  <c r="O167" i="1"/>
  <c r="O202" i="1"/>
  <c r="O225" i="1"/>
  <c r="O146" i="1"/>
  <c r="O227" i="1"/>
  <c r="O140" i="1"/>
  <c r="O76" i="1"/>
  <c r="O247" i="1"/>
  <c r="O218" i="1"/>
  <c r="O173" i="1"/>
  <c r="O200" i="1"/>
  <c r="O226" i="1"/>
  <c r="O135" i="1"/>
  <c r="O106" i="1"/>
  <c r="O198" i="1"/>
  <c r="O242" i="1"/>
  <c r="O224" i="1"/>
  <c r="O56" i="1"/>
  <c r="B26" i="1"/>
  <c r="H27" i="1"/>
  <c r="O235" i="1"/>
  <c r="O237" i="1"/>
  <c r="O72" i="1"/>
  <c r="O243" i="1"/>
  <c r="O199" i="1"/>
  <c r="O170" i="1"/>
  <c r="O207" i="1"/>
  <c r="O172" i="1"/>
  <c r="O143" i="1"/>
  <c r="O55" i="1"/>
  <c r="O60" i="1"/>
  <c r="O104" i="1"/>
  <c r="O94" i="1"/>
  <c r="O134" i="1"/>
  <c r="O77" i="1"/>
  <c r="O231" i="1"/>
  <c r="O210" i="1"/>
  <c r="O101" i="1"/>
  <c r="O79" i="1"/>
  <c r="O206" i="1"/>
  <c r="O105" i="1"/>
  <c r="O141" i="1"/>
  <c r="O159" i="1"/>
  <c r="O130" i="1"/>
  <c r="O212" i="1"/>
  <c r="O195" i="1"/>
  <c r="O188" i="1"/>
  <c r="O219" i="1"/>
  <c r="O229" i="1"/>
  <c r="O102" i="1"/>
  <c r="O165" i="1"/>
  <c r="O128" i="1"/>
  <c r="O83" i="1"/>
  <c r="O118" i="1"/>
  <c r="O136" i="1"/>
  <c r="O123" i="1"/>
  <c r="O232" i="1"/>
  <c r="O234" i="1"/>
  <c r="O88" i="1"/>
  <c r="O155" i="1"/>
  <c r="O152" i="1"/>
  <c r="O51" i="1"/>
  <c r="O108" i="1"/>
  <c r="O124" i="1"/>
  <c r="O175" i="1"/>
  <c r="O142" i="1"/>
  <c r="O95" i="1"/>
  <c r="O203" i="1"/>
  <c r="O164" i="1"/>
  <c r="O64" i="1"/>
  <c r="O91" i="1"/>
  <c r="O145" i="1"/>
  <c r="O153" i="1"/>
  <c r="O122" i="1"/>
  <c r="O205" i="1"/>
  <c r="O223" i="1"/>
  <c r="O194" i="1"/>
  <c r="O112" i="1"/>
  <c r="O149" i="1"/>
  <c r="O239" i="1"/>
  <c r="O213" i="1"/>
  <c r="O119" i="1"/>
  <c r="O230" i="1"/>
  <c r="O196" i="1"/>
  <c r="O216" i="1"/>
  <c r="O147" i="1"/>
  <c r="O182" i="1"/>
  <c r="O248" i="1"/>
  <c r="O156" i="1"/>
  <c r="O80" i="1"/>
  <c r="O148" i="1"/>
  <c r="O209" i="1"/>
  <c r="O117" i="1"/>
  <c r="O107" i="1"/>
  <c r="O52" i="1"/>
  <c r="O220" i="1"/>
  <c r="O65" i="1"/>
  <c r="O54" i="1"/>
  <c r="O249" i="1"/>
  <c r="O66" i="1"/>
  <c r="O166" i="1"/>
  <c r="O221" i="1"/>
  <c r="O53" i="1"/>
  <c r="O92" i="1"/>
  <c r="O171" i="1"/>
  <c r="O87" i="1"/>
  <c r="O186" i="1"/>
  <c r="O137" i="1"/>
  <c r="O233" i="1"/>
  <c r="O179" i="1"/>
  <c r="O176" i="1"/>
  <c r="O158" i="1"/>
  <c r="O184" i="1"/>
  <c r="O222" i="1"/>
  <c r="O85" i="1"/>
  <c r="O111" i="1"/>
  <c r="O110" i="1"/>
  <c r="O73" i="1"/>
  <c r="O132" i="1"/>
  <c r="O246" i="1"/>
  <c r="O81" i="1"/>
  <c r="O181" i="1"/>
  <c r="O144" i="1"/>
  <c r="O62" i="1"/>
  <c r="O97" i="1"/>
  <c r="O126" i="1"/>
  <c r="O236" i="1"/>
  <c r="O50" i="1"/>
  <c r="Q18" i="1"/>
  <c r="Q32" i="1"/>
  <c r="Q31" i="1" s="1"/>
  <c r="Q16" i="1"/>
  <c r="Q30" i="1"/>
  <c r="Q22" i="1"/>
  <c r="B28" i="1"/>
  <c r="AN8" i="1" l="1"/>
  <c r="B15" i="1" s="1"/>
  <c r="Q19" i="1"/>
  <c r="Q33" i="1"/>
  <c r="Q29" i="1"/>
  <c r="Q21" i="1"/>
  <c r="Q23" i="1"/>
  <c r="Q15" i="1"/>
  <c r="W51" i="1"/>
  <c r="W52" i="1"/>
  <c r="W53" i="1"/>
  <c r="W54" i="1"/>
  <c r="W55" i="1"/>
  <c r="W56" i="1"/>
  <c r="W57" i="1"/>
  <c r="W58" i="1"/>
  <c r="W59" i="1"/>
  <c r="W60" i="1"/>
  <c r="W61" i="1"/>
  <c r="W62" i="1"/>
  <c r="W63" i="1"/>
  <c r="W64" i="1"/>
  <c r="W65" i="1"/>
  <c r="W66" i="1"/>
  <c r="W67" i="1"/>
  <c r="W68" i="1"/>
  <c r="W69" i="1"/>
  <c r="W70" i="1"/>
  <c r="W71" i="1"/>
  <c r="W72" i="1"/>
  <c r="W73" i="1"/>
  <c r="W74" i="1"/>
  <c r="W75" i="1"/>
  <c r="W76" i="1"/>
  <c r="W77" i="1"/>
  <c r="W78" i="1"/>
  <c r="W79" i="1"/>
  <c r="W80" i="1"/>
  <c r="W81" i="1"/>
  <c r="W82" i="1"/>
  <c r="W83" i="1"/>
  <c r="W84" i="1"/>
  <c r="W85" i="1"/>
  <c r="W86" i="1"/>
  <c r="W87" i="1"/>
  <c r="W88" i="1"/>
  <c r="W89" i="1"/>
  <c r="W90" i="1"/>
  <c r="W91" i="1"/>
  <c r="W92" i="1"/>
  <c r="W93" i="1"/>
  <c r="W94" i="1"/>
  <c r="W95" i="1"/>
  <c r="W96" i="1"/>
  <c r="W97" i="1"/>
  <c r="W98" i="1"/>
  <c r="W99" i="1"/>
  <c r="W100" i="1"/>
  <c r="W101" i="1"/>
  <c r="W102" i="1"/>
  <c r="W103" i="1"/>
  <c r="W104" i="1"/>
  <c r="W105" i="1"/>
  <c r="W106" i="1"/>
  <c r="W107" i="1"/>
  <c r="W108" i="1"/>
  <c r="W109" i="1"/>
  <c r="W110" i="1"/>
  <c r="W111" i="1"/>
  <c r="W112" i="1"/>
  <c r="W113" i="1"/>
  <c r="W114" i="1"/>
  <c r="W115" i="1"/>
  <c r="W116" i="1"/>
  <c r="W117" i="1"/>
  <c r="W118" i="1"/>
  <c r="W119" i="1"/>
  <c r="W120" i="1"/>
  <c r="W121" i="1"/>
  <c r="W122" i="1"/>
  <c r="W123" i="1"/>
  <c r="W124" i="1"/>
  <c r="W125" i="1"/>
  <c r="W126" i="1"/>
  <c r="W127" i="1"/>
  <c r="W128" i="1"/>
  <c r="W129" i="1"/>
  <c r="W130" i="1"/>
  <c r="W131" i="1"/>
  <c r="W132" i="1"/>
  <c r="W133" i="1"/>
  <c r="W134" i="1"/>
  <c r="W135" i="1"/>
  <c r="W136" i="1"/>
  <c r="W137" i="1"/>
  <c r="W138" i="1"/>
  <c r="W139" i="1"/>
  <c r="W140" i="1"/>
  <c r="W141" i="1"/>
  <c r="W142" i="1"/>
  <c r="W143" i="1"/>
  <c r="W144" i="1"/>
  <c r="W145" i="1"/>
  <c r="W146" i="1"/>
  <c r="W147" i="1"/>
  <c r="W148" i="1"/>
  <c r="W149" i="1"/>
  <c r="W150" i="1"/>
  <c r="W151" i="1"/>
  <c r="W152" i="1"/>
  <c r="W153" i="1"/>
  <c r="W154" i="1"/>
  <c r="W155" i="1"/>
  <c r="W156" i="1"/>
  <c r="W157" i="1"/>
  <c r="W158" i="1"/>
  <c r="W159" i="1"/>
  <c r="W160" i="1"/>
  <c r="W161" i="1"/>
  <c r="W162" i="1"/>
  <c r="W163" i="1"/>
  <c r="W164" i="1"/>
  <c r="W165" i="1"/>
  <c r="W166" i="1"/>
  <c r="W167" i="1"/>
  <c r="W168" i="1"/>
  <c r="W169" i="1"/>
  <c r="W170" i="1"/>
  <c r="W171" i="1"/>
  <c r="W172" i="1"/>
  <c r="W173" i="1"/>
  <c r="W174" i="1"/>
  <c r="W175" i="1"/>
  <c r="W176" i="1"/>
  <c r="W177" i="1"/>
  <c r="W178" i="1"/>
  <c r="W179" i="1"/>
  <c r="W180" i="1"/>
  <c r="W181" i="1"/>
  <c r="W182" i="1"/>
  <c r="W183" i="1"/>
  <c r="W184" i="1"/>
  <c r="W185" i="1"/>
  <c r="W186" i="1"/>
  <c r="W187" i="1"/>
  <c r="W188" i="1"/>
  <c r="W189" i="1"/>
  <c r="W190" i="1"/>
  <c r="W191" i="1"/>
  <c r="W192" i="1"/>
  <c r="W193" i="1"/>
  <c r="W194" i="1"/>
  <c r="W195" i="1"/>
  <c r="W196" i="1"/>
  <c r="W197" i="1"/>
  <c r="W198" i="1"/>
  <c r="W199" i="1"/>
  <c r="W200" i="1"/>
  <c r="W201" i="1"/>
  <c r="W202" i="1"/>
  <c r="W203" i="1"/>
  <c r="W204" i="1"/>
  <c r="W205" i="1"/>
  <c r="W206" i="1"/>
  <c r="W207" i="1"/>
  <c r="W208" i="1"/>
  <c r="W209" i="1"/>
  <c r="W210" i="1"/>
  <c r="W211" i="1"/>
  <c r="W212" i="1"/>
  <c r="W213" i="1"/>
  <c r="W214" i="1"/>
  <c r="W215" i="1"/>
  <c r="W216" i="1"/>
  <c r="W217" i="1"/>
  <c r="W218" i="1"/>
  <c r="W219" i="1"/>
  <c r="W220" i="1"/>
  <c r="W221" i="1"/>
  <c r="W222" i="1"/>
  <c r="W223" i="1"/>
  <c r="W224" i="1"/>
  <c r="W225" i="1"/>
  <c r="W226" i="1"/>
  <c r="W227" i="1"/>
  <c r="W228" i="1"/>
  <c r="W229" i="1"/>
  <c r="W230" i="1"/>
  <c r="W231" i="1"/>
  <c r="W232" i="1"/>
  <c r="W233" i="1"/>
  <c r="W234" i="1"/>
  <c r="W235" i="1"/>
  <c r="W236" i="1"/>
  <c r="W237" i="1"/>
  <c r="W238" i="1"/>
  <c r="W239" i="1"/>
  <c r="W240" i="1"/>
  <c r="W241" i="1"/>
  <c r="W242" i="1"/>
  <c r="W243" i="1"/>
  <c r="W244" i="1"/>
  <c r="W245" i="1"/>
  <c r="W246" i="1"/>
  <c r="W247" i="1"/>
  <c r="W248" i="1"/>
  <c r="W249" i="1"/>
  <c r="H41" i="1"/>
  <c r="AF223" i="1" l="1"/>
  <c r="AF190" i="1"/>
  <c r="AF169" i="1"/>
  <c r="AF111" i="1"/>
  <c r="AF72" i="1"/>
  <c r="AF67" i="1"/>
  <c r="AF157" i="1"/>
  <c r="AF101" i="1"/>
  <c r="AF218" i="1"/>
  <c r="AF161" i="1"/>
  <c r="AF187" i="1"/>
  <c r="AF107" i="1"/>
  <c r="AF124" i="1"/>
  <c r="AF155" i="1"/>
  <c r="AF87" i="1"/>
  <c r="AF173" i="1"/>
  <c r="AF97" i="1"/>
  <c r="AF232" i="1"/>
  <c r="AF184" i="1"/>
  <c r="AF189" i="1"/>
  <c r="AF73" i="1"/>
  <c r="AF175" i="1"/>
  <c r="AF132" i="1"/>
  <c r="AF167" i="1"/>
  <c r="AF224" i="1"/>
  <c r="AF238" i="1"/>
  <c r="AF74" i="1"/>
  <c r="AF139" i="1"/>
  <c r="AF220" i="1"/>
  <c r="AF246" i="1"/>
  <c r="AF61" i="1"/>
  <c r="AF177" i="1"/>
  <c r="AF115" i="1"/>
  <c r="AF212" i="1"/>
  <c r="AF192" i="1"/>
  <c r="AF199" i="1"/>
  <c r="AF219" i="1"/>
  <c r="AF143" i="1"/>
  <c r="AF146" i="1"/>
  <c r="AF166" i="1"/>
  <c r="AF82" i="1"/>
  <c r="AF71" i="1"/>
  <c r="AF209" i="1"/>
  <c r="AF85" i="1"/>
  <c r="AF150" i="1"/>
  <c r="AF96" i="1"/>
  <c r="AF141" i="1"/>
  <c r="AF162" i="1"/>
  <c r="C15" i="1"/>
  <c r="AF211" i="1"/>
  <c r="AF108" i="1"/>
  <c r="AF103" i="1"/>
  <c r="AF181" i="1"/>
  <c r="AF109" i="1"/>
  <c r="AF153" i="1"/>
  <c r="AF236" i="1"/>
  <c r="AF172" i="1"/>
  <c r="AF55" i="1"/>
  <c r="AF75" i="1"/>
  <c r="AF188" i="1"/>
  <c r="AF163" i="1"/>
  <c r="AF156" i="1"/>
  <c r="AF185" i="1"/>
  <c r="AF206" i="1"/>
  <c r="AF131" i="1"/>
  <c r="AF81" i="1"/>
  <c r="AF118" i="1"/>
  <c r="AF133" i="1"/>
  <c r="AF182" i="1"/>
  <c r="AF130" i="1"/>
  <c r="AF110" i="1"/>
  <c r="AF248" i="1"/>
  <c r="AF160" i="1"/>
  <c r="AF136" i="1"/>
  <c r="AF233" i="1"/>
  <c r="AF91" i="1"/>
  <c r="AF230" i="1"/>
  <c r="AF120" i="1"/>
  <c r="AF174" i="1"/>
  <c r="AF226" i="1"/>
  <c r="AF234" i="1"/>
  <c r="AF170" i="1"/>
  <c r="AF129" i="1"/>
  <c r="AF176" i="1"/>
  <c r="AF207" i="1"/>
  <c r="AF208" i="1"/>
  <c r="AF62" i="1"/>
  <c r="AF239" i="1"/>
  <c r="AF205" i="1"/>
  <c r="AF65" i="1"/>
  <c r="B14" i="1"/>
  <c r="AF121" i="1"/>
  <c r="AF56" i="1"/>
  <c r="AF126" i="1"/>
  <c r="AF60" i="1"/>
  <c r="AF154" i="1"/>
  <c r="AF64" i="1"/>
  <c r="AF89" i="1"/>
  <c r="AF69" i="1"/>
  <c r="AF116" i="1"/>
  <c r="AF95" i="1"/>
  <c r="AF178" i="1"/>
  <c r="AF180" i="1"/>
  <c r="AF122" i="1"/>
  <c r="AF138" i="1"/>
  <c r="AF86" i="1"/>
  <c r="AF106" i="1"/>
  <c r="AF214" i="1"/>
  <c r="AF68" i="1"/>
  <c r="AF52" i="1"/>
  <c r="AF100" i="1"/>
  <c r="AF134" i="1"/>
  <c r="AF135" i="1"/>
  <c r="AF113" i="1"/>
  <c r="AF159" i="1"/>
  <c r="AF221" i="1"/>
  <c r="AF179" i="1"/>
  <c r="AF94" i="1"/>
  <c r="AF164" i="1"/>
  <c r="AF197" i="1"/>
  <c r="AF168" i="1"/>
  <c r="AF237" i="1"/>
  <c r="AF231" i="1"/>
  <c r="AF152" i="1"/>
  <c r="AF57" i="1"/>
  <c r="AF228" i="1"/>
  <c r="AF171" i="1"/>
  <c r="AF222" i="1"/>
  <c r="AF117" i="1"/>
  <c r="AR2" i="1"/>
  <c r="AR3" i="1" s="1"/>
  <c r="B18" i="1" s="1"/>
  <c r="AF198" i="1"/>
  <c r="AF194" i="1"/>
  <c r="AF210" i="1"/>
  <c r="AF196" i="1"/>
  <c r="AF77" i="1"/>
  <c r="AF128" i="1"/>
  <c r="AF148" i="1"/>
  <c r="AF102" i="1"/>
  <c r="AF80" i="1"/>
  <c r="AF191" i="1"/>
  <c r="AF93" i="1"/>
  <c r="AF147" i="1"/>
  <c r="AF242" i="1"/>
  <c r="AF227" i="1"/>
  <c r="AF165" i="1"/>
  <c r="AF92" i="1"/>
  <c r="AF225" i="1"/>
  <c r="AF50" i="1"/>
  <c r="AF215" i="1"/>
  <c r="AF140" i="1"/>
  <c r="AF83" i="1"/>
  <c r="AF202" i="1"/>
  <c r="AF203" i="1"/>
  <c r="AF235" i="1"/>
  <c r="AF142" i="1"/>
  <c r="AF137" i="1"/>
  <c r="AF63" i="1"/>
  <c r="AF112" i="1"/>
  <c r="AF127" i="1"/>
  <c r="AF193" i="1"/>
  <c r="AF123" i="1"/>
  <c r="AF54" i="1"/>
  <c r="AF243" i="1"/>
  <c r="AF66" i="1"/>
  <c r="AF98" i="1"/>
  <c r="AF204" i="1"/>
  <c r="AF70" i="1"/>
  <c r="AF90" i="1"/>
  <c r="AF217" i="1"/>
  <c r="AF229" i="1"/>
  <c r="AF88" i="1"/>
  <c r="AF99" i="1"/>
  <c r="AF58" i="1"/>
  <c r="AF59" i="1"/>
  <c r="AF244" i="1"/>
  <c r="AF151" i="1"/>
  <c r="AF145" i="1"/>
  <c r="AF245" i="1"/>
  <c r="AF76" i="1"/>
  <c r="AF149" i="1"/>
  <c r="AF186" i="1"/>
  <c r="AF241" i="1"/>
  <c r="AF119" i="1"/>
  <c r="AF195" i="1"/>
  <c r="AF78" i="1"/>
  <c r="AF114" i="1"/>
  <c r="AF53" i="1"/>
  <c r="AF247" i="1"/>
  <c r="AF200" i="1"/>
  <c r="AF51" i="1"/>
  <c r="AF216" i="1"/>
  <c r="AF84" i="1"/>
  <c r="AF79" i="1"/>
  <c r="AF105" i="1"/>
  <c r="AF144" i="1"/>
  <c r="AF104" i="1"/>
  <c r="AF213" i="1"/>
  <c r="AF125" i="1"/>
  <c r="AF158" i="1"/>
  <c r="AF183" i="1"/>
  <c r="AF249" i="1"/>
  <c r="AF201" i="1"/>
  <c r="AF240" i="1"/>
  <c r="Q26" i="1"/>
  <c r="Q25" i="1" s="1"/>
  <c r="H38" i="1"/>
  <c r="B20" i="1"/>
  <c r="B24" i="1"/>
  <c r="Q17" i="1"/>
  <c r="Q11" i="1"/>
  <c r="B19" i="1" l="1"/>
  <c r="E8" i="1" s="1"/>
  <c r="T8" i="1" s="1"/>
  <c r="AJ26" i="2"/>
  <c r="Y114" i="1" l="1"/>
  <c r="Y129" i="1"/>
  <c r="Y64" i="1"/>
  <c r="Y214" i="1"/>
  <c r="Y121" i="1"/>
  <c r="Y128" i="1"/>
  <c r="Y56" i="1"/>
  <c r="Y191" i="1"/>
  <c r="Y127" i="1"/>
  <c r="Y63" i="1"/>
  <c r="Y206" i="1"/>
  <c r="Y126" i="1"/>
  <c r="Y181" i="1"/>
  <c r="Y244" i="1"/>
  <c r="Y226" i="1"/>
  <c r="Y162" i="1"/>
  <c r="Y98" i="1"/>
  <c r="Y241" i="1"/>
  <c r="Y177" i="1"/>
  <c r="Y113" i="1"/>
  <c r="Y232" i="1"/>
  <c r="Y184" i="1"/>
  <c r="Y120" i="1"/>
  <c r="Y247" i="1"/>
  <c r="Y183" i="1"/>
  <c r="Y119" i="1"/>
  <c r="Y55" i="1"/>
  <c r="Y198" i="1"/>
  <c r="Y118" i="1"/>
  <c r="Y173" i="1"/>
  <c r="Y228" i="1"/>
  <c r="Y229" i="1"/>
  <c r="Y176" i="1"/>
  <c r="Y200" i="1"/>
  <c r="Y53" i="1"/>
  <c r="Y249" i="1"/>
  <c r="Y218" i="1"/>
  <c r="Y105" i="1"/>
  <c r="Y96" i="1"/>
  <c r="Y190" i="1"/>
  <c r="Y146" i="1"/>
  <c r="Y161" i="1"/>
  <c r="Y97" i="1"/>
  <c r="Y240" i="1"/>
  <c r="Y168" i="1"/>
  <c r="Y104" i="1"/>
  <c r="Y231" i="1"/>
  <c r="Y167" i="1"/>
  <c r="Y103" i="1"/>
  <c r="Y246" i="1"/>
  <c r="Y182" i="1"/>
  <c r="Y86" i="1"/>
  <c r="Y157" i="1"/>
  <c r="Y84" i="1"/>
  <c r="Y178" i="1"/>
  <c r="Y156" i="1"/>
  <c r="Y65" i="1"/>
  <c r="Y199" i="1"/>
  <c r="Y71" i="1"/>
  <c r="Y106" i="1"/>
  <c r="Y192" i="1"/>
  <c r="Y90" i="1"/>
  <c r="Y169" i="1"/>
  <c r="Y239" i="1"/>
  <c r="Y111" i="1"/>
  <c r="Y94" i="1"/>
  <c r="Y210" i="1"/>
  <c r="Y82" i="1"/>
  <c r="Y74" i="1"/>
  <c r="Y217" i="1"/>
  <c r="Y153" i="1"/>
  <c r="Y89" i="1"/>
  <c r="Y224" i="1"/>
  <c r="Y160" i="1"/>
  <c r="Y88" i="1"/>
  <c r="Y223" i="1"/>
  <c r="Y159" i="1"/>
  <c r="Y95" i="1"/>
  <c r="Y238" i="1"/>
  <c r="Y158" i="1"/>
  <c r="Y78" i="1"/>
  <c r="Y149" i="1"/>
  <c r="Y76" i="1"/>
  <c r="Y242" i="1"/>
  <c r="Y136" i="1"/>
  <c r="Y134" i="1"/>
  <c r="Y234" i="1"/>
  <c r="Y185" i="1"/>
  <c r="Y154" i="1"/>
  <c r="Y248" i="1"/>
  <c r="Y175" i="1"/>
  <c r="Y165" i="1"/>
  <c r="Y225" i="1"/>
  <c r="Y202" i="1"/>
  <c r="Y138" i="1"/>
  <c r="Y194" i="1"/>
  <c r="Y130" i="1"/>
  <c r="Y66" i="1"/>
  <c r="Y209" i="1"/>
  <c r="Y145" i="1"/>
  <c r="Y81" i="1"/>
  <c r="Y216" i="1"/>
  <c r="Y152" i="1"/>
  <c r="Y80" i="1"/>
  <c r="Y215" i="1"/>
  <c r="Y151" i="1"/>
  <c r="Y87" i="1"/>
  <c r="Y230" i="1"/>
  <c r="Y150" i="1"/>
  <c r="Y245" i="1"/>
  <c r="Y117" i="1"/>
  <c r="Y68" i="1"/>
  <c r="Y193" i="1"/>
  <c r="Y135" i="1"/>
  <c r="Y170" i="1"/>
  <c r="Y57" i="1"/>
  <c r="Y233" i="1"/>
  <c r="Y112" i="1"/>
  <c r="Y212" i="1"/>
  <c r="Y172" i="1"/>
  <c r="Y186" i="1"/>
  <c r="Y122" i="1"/>
  <c r="Y58" i="1"/>
  <c r="Y201" i="1"/>
  <c r="Y137" i="1"/>
  <c r="Y73" i="1"/>
  <c r="Y208" i="1"/>
  <c r="Y144" i="1"/>
  <c r="Y72" i="1"/>
  <c r="Y207" i="1"/>
  <c r="Y143" i="1"/>
  <c r="Y79" i="1"/>
  <c r="Y222" i="1"/>
  <c r="Y142" i="1"/>
  <c r="Y237" i="1"/>
  <c r="Y85" i="1"/>
  <c r="Y211" i="1"/>
  <c r="Y203" i="1"/>
  <c r="Y180" i="1"/>
  <c r="Y195" i="1"/>
  <c r="Y174" i="1"/>
  <c r="Y110" i="1"/>
  <c r="Y221" i="1"/>
  <c r="Y109" i="1"/>
  <c r="Y148" i="1"/>
  <c r="Y131" i="1"/>
  <c r="Y166" i="1"/>
  <c r="Y102" i="1"/>
  <c r="Y213" i="1"/>
  <c r="Y101" i="1"/>
  <c r="Y140" i="1"/>
  <c r="Y123" i="1"/>
  <c r="Y107" i="1"/>
  <c r="Y93" i="1"/>
  <c r="Y220" i="1"/>
  <c r="Y132" i="1"/>
  <c r="Y60" i="1"/>
  <c r="Y179" i="1"/>
  <c r="Y91" i="1"/>
  <c r="Y124" i="1"/>
  <c r="Y52" i="1"/>
  <c r="Y171" i="1"/>
  <c r="Y83" i="1"/>
  <c r="Y70" i="1"/>
  <c r="Y205" i="1"/>
  <c r="Y141" i="1"/>
  <c r="Y77" i="1"/>
  <c r="Y204" i="1"/>
  <c r="Y116" i="1"/>
  <c r="Y243" i="1"/>
  <c r="Y155" i="1"/>
  <c r="Y75" i="1"/>
  <c r="Y62" i="1"/>
  <c r="Y197" i="1"/>
  <c r="Y133" i="1"/>
  <c r="Y69" i="1"/>
  <c r="Y196" i="1"/>
  <c r="Y108" i="1"/>
  <c r="Y235" i="1"/>
  <c r="Y147" i="1"/>
  <c r="Y67" i="1"/>
  <c r="Y54" i="1"/>
  <c r="Y189" i="1"/>
  <c r="Y125" i="1"/>
  <c r="Y61" i="1"/>
  <c r="Y188" i="1"/>
  <c r="Y100" i="1"/>
  <c r="Y219" i="1"/>
  <c r="Y139" i="1"/>
  <c r="Y59" i="1"/>
  <c r="Y51" i="1"/>
  <c r="Y187" i="1"/>
  <c r="Y115" i="1"/>
  <c r="Y50" i="1"/>
  <c r="Y236" i="1"/>
  <c r="Y164" i="1"/>
  <c r="Y92" i="1"/>
  <c r="Y227" i="1"/>
  <c r="Y163" i="1"/>
  <c r="Y99" i="1"/>
  <c r="Z12" i="1"/>
  <c r="Y41" i="1" l="1"/>
  <c r="Z61" i="1"/>
  <c r="Z125" i="1"/>
  <c r="Z60" i="1"/>
  <c r="Z73" i="1"/>
  <c r="Z137" i="1"/>
  <c r="Z70" i="1"/>
  <c r="Z80" i="1"/>
  <c r="Z172" i="1"/>
  <c r="Z74" i="1"/>
  <c r="Z183" i="1"/>
  <c r="Z147" i="1"/>
  <c r="Z59" i="1"/>
  <c r="Z122" i="1"/>
  <c r="Z144" i="1"/>
  <c r="Z128" i="1"/>
  <c r="Z234" i="1"/>
  <c r="Z182" i="1"/>
  <c r="Z236" i="1"/>
  <c r="Z211" i="1"/>
  <c r="Z142" i="1"/>
  <c r="Z243" i="1"/>
  <c r="Z218" i="1"/>
  <c r="Z139" i="1"/>
  <c r="Z228" i="1"/>
  <c r="Z210" i="1"/>
  <c r="Z65" i="1"/>
  <c r="Z216" i="1"/>
  <c r="Z171" i="1"/>
  <c r="Z231" i="1"/>
  <c r="Z212" i="1"/>
  <c r="Z69" i="1"/>
  <c r="Z133" i="1"/>
  <c r="Z68" i="1"/>
  <c r="Z81" i="1"/>
  <c r="Z145" i="1"/>
  <c r="Z78" i="1"/>
  <c r="Z96" i="1"/>
  <c r="Z190" i="1"/>
  <c r="Z90" i="1"/>
  <c r="Z187" i="1"/>
  <c r="Z162" i="1"/>
  <c r="Z75" i="1"/>
  <c r="Z135" i="1"/>
  <c r="Z174" i="1"/>
  <c r="Z158" i="1"/>
  <c r="Z244" i="1"/>
  <c r="Z188" i="1"/>
  <c r="Z241" i="1"/>
  <c r="Z229" i="1"/>
  <c r="Z159" i="1"/>
  <c r="Z83" i="1"/>
  <c r="Z220" i="1"/>
  <c r="Z156" i="1"/>
  <c r="Z242" i="1"/>
  <c r="Z77" i="1"/>
  <c r="Z141" i="1"/>
  <c r="Z76" i="1"/>
  <c r="Z89" i="1"/>
  <c r="Z153" i="1"/>
  <c r="Z86" i="1"/>
  <c r="Z112" i="1"/>
  <c r="Z198" i="1"/>
  <c r="Z106" i="1"/>
  <c r="Z195" i="1"/>
  <c r="Z164" i="1"/>
  <c r="Z91" i="1"/>
  <c r="Z150" i="1"/>
  <c r="Z221" i="1"/>
  <c r="Z175" i="1"/>
  <c r="Z63" i="1"/>
  <c r="Z193" i="1"/>
  <c r="Z249" i="1"/>
  <c r="Z238" i="1"/>
  <c r="Z189" i="1"/>
  <c r="Z116" i="1"/>
  <c r="Z224" i="1"/>
  <c r="Z180" i="1"/>
  <c r="Z111" i="1"/>
  <c r="Z85" i="1"/>
  <c r="Z149" i="1"/>
  <c r="Z84" i="1"/>
  <c r="Z97" i="1"/>
  <c r="Z161" i="1"/>
  <c r="Z94" i="1"/>
  <c r="Z123" i="1"/>
  <c r="Z206" i="1"/>
  <c r="Z134" i="1"/>
  <c r="Z71" i="1"/>
  <c r="Z179" i="1"/>
  <c r="Z107" i="1"/>
  <c r="Z152" i="1"/>
  <c r="Z232" i="1"/>
  <c r="Z178" i="1"/>
  <c r="Z72" i="1"/>
  <c r="Z213" i="1"/>
  <c r="Z146" i="1"/>
  <c r="Z246" i="1"/>
  <c r="Z194" i="1"/>
  <c r="Z126" i="1"/>
  <c r="Z233" i="1"/>
  <c r="Z184" i="1"/>
  <c r="Z199" i="1"/>
  <c r="Z154" i="1"/>
  <c r="Z131" i="1"/>
  <c r="Z117" i="1"/>
  <c r="Z127" i="1"/>
  <c r="Z227" i="1"/>
  <c r="Z120" i="1"/>
  <c r="Z67" i="1"/>
  <c r="Z93" i="1"/>
  <c r="Z157" i="1"/>
  <c r="Z92" i="1"/>
  <c r="Z105" i="1"/>
  <c r="Z169" i="1"/>
  <c r="Z102" i="1"/>
  <c r="Z138" i="1"/>
  <c r="Z214" i="1"/>
  <c r="Z136" i="1"/>
  <c r="Z87" i="1"/>
  <c r="Z192" i="1"/>
  <c r="Z66" i="1"/>
  <c r="Z167" i="1"/>
  <c r="Z239" i="1"/>
  <c r="Z202" i="1"/>
  <c r="Z119" i="1"/>
  <c r="Z215" i="1"/>
  <c r="Z163" i="1"/>
  <c r="Z50" i="1"/>
  <c r="Z205" i="1"/>
  <c r="Z143" i="1"/>
  <c r="Z235" i="1"/>
  <c r="Z201" i="1"/>
  <c r="Z245" i="1"/>
  <c r="Z109" i="1"/>
  <c r="Z173" i="1"/>
  <c r="Z108" i="1"/>
  <c r="Z121" i="1"/>
  <c r="Z185" i="1"/>
  <c r="Z118" i="1"/>
  <c r="Z155" i="1"/>
  <c r="Z230" i="1"/>
  <c r="Z166" i="1"/>
  <c r="Z130" i="1"/>
  <c r="Z208" i="1"/>
  <c r="Z98" i="1"/>
  <c r="Z104" i="1"/>
  <c r="Z79" i="1"/>
  <c r="Z219" i="1"/>
  <c r="Z225" i="1"/>
  <c r="Z191" i="1"/>
  <c r="Z115" i="1"/>
  <c r="Z209" i="1"/>
  <c r="Z176" i="1"/>
  <c r="Z248" i="1"/>
  <c r="Z237" i="1"/>
  <c r="Z181" i="1"/>
  <c r="Z129" i="1"/>
  <c r="Z62" i="1"/>
  <c r="Z64" i="1"/>
  <c r="Z170" i="1"/>
  <c r="Z58" i="1"/>
  <c r="Z168" i="1"/>
  <c r="Z114" i="1"/>
  <c r="Z88" i="1"/>
  <c r="Z223" i="1"/>
  <c r="Z196" i="1"/>
  <c r="Z203" i="1"/>
  <c r="Z148" i="1"/>
  <c r="Z101" i="1"/>
  <c r="Z165" i="1"/>
  <c r="Z100" i="1"/>
  <c r="Z113" i="1"/>
  <c r="Z177" i="1"/>
  <c r="Z110" i="1"/>
  <c r="Z140" i="1"/>
  <c r="Z222" i="1"/>
  <c r="Z151" i="1"/>
  <c r="Z103" i="1"/>
  <c r="Z200" i="1"/>
  <c r="Z82" i="1"/>
  <c r="Z95" i="1"/>
  <c r="Z247" i="1"/>
  <c r="Z204" i="1"/>
  <c r="Z124" i="1"/>
  <c r="Z217" i="1"/>
  <c r="Z186" i="1"/>
  <c r="Z99" i="1"/>
  <c r="Z207" i="1"/>
  <c r="Z160" i="1"/>
  <c r="Z240" i="1"/>
  <c r="Z226" i="1"/>
  <c r="Z197" i="1"/>
  <c r="Z132" i="1"/>
  <c r="Z55" i="1"/>
  <c r="Z53" i="1"/>
  <c r="Z52" i="1"/>
  <c r="Z56" i="1"/>
  <c r="Z51" i="1"/>
  <c r="Z57" i="1"/>
  <c r="Z54" i="1"/>
  <c r="Z32" i="1"/>
  <c r="Z18" i="1"/>
  <c r="Z22" i="1"/>
  <c r="Z26" i="1"/>
  <c r="AD57" i="1" l="1"/>
  <c r="AD65" i="1"/>
  <c r="AD73" i="1"/>
  <c r="AD81" i="1"/>
  <c r="AD89" i="1"/>
  <c r="AD97" i="1"/>
  <c r="AD105" i="1"/>
  <c r="AD113" i="1"/>
  <c r="AD121" i="1"/>
  <c r="AD129" i="1"/>
  <c r="AD137" i="1"/>
  <c r="AD145" i="1"/>
  <c r="AD153" i="1"/>
  <c r="AD161" i="1"/>
  <c r="AD169" i="1"/>
  <c r="AD177" i="1"/>
  <c r="AD185" i="1"/>
  <c r="AD56" i="1"/>
  <c r="AD64" i="1"/>
  <c r="AD72" i="1"/>
  <c r="AD80" i="1"/>
  <c r="AD88" i="1"/>
  <c r="AD96" i="1"/>
  <c r="AD104" i="1"/>
  <c r="AD112" i="1"/>
  <c r="AD53" i="1"/>
  <c r="AD61" i="1"/>
  <c r="AD69" i="1"/>
  <c r="AD77" i="1"/>
  <c r="AD85" i="1"/>
  <c r="AD93" i="1"/>
  <c r="AD101" i="1"/>
  <c r="AD109" i="1"/>
  <c r="AD117" i="1"/>
  <c r="AD125" i="1"/>
  <c r="AD133" i="1"/>
  <c r="AD141" i="1"/>
  <c r="AD149" i="1"/>
  <c r="AD157" i="1"/>
  <c r="AD165" i="1"/>
  <c r="AD173" i="1"/>
  <c r="AD181" i="1"/>
  <c r="AD58" i="1"/>
  <c r="AD66" i="1"/>
  <c r="AD74" i="1"/>
  <c r="AD82" i="1"/>
  <c r="AD90" i="1"/>
  <c r="AD98" i="1"/>
  <c r="AD106" i="1"/>
  <c r="AD114" i="1"/>
  <c r="AD122" i="1"/>
  <c r="AD60" i="1"/>
  <c r="AD76" i="1"/>
  <c r="AD92" i="1"/>
  <c r="AD108" i="1"/>
  <c r="AD135" i="1"/>
  <c r="AD150" i="1"/>
  <c r="AD152" i="1"/>
  <c r="AD167" i="1"/>
  <c r="AD182" i="1"/>
  <c r="AD184" i="1"/>
  <c r="AD186" i="1"/>
  <c r="AD194" i="1"/>
  <c r="AD202" i="1"/>
  <c r="AD210" i="1"/>
  <c r="AD218" i="1"/>
  <c r="AD226" i="1"/>
  <c r="AD234" i="1"/>
  <c r="AD54" i="1"/>
  <c r="AD70" i="1"/>
  <c r="AD86" i="1"/>
  <c r="AD102" i="1"/>
  <c r="AD131" i="1"/>
  <c r="AD146" i="1"/>
  <c r="AD148" i="1"/>
  <c r="AD163" i="1"/>
  <c r="AD178" i="1"/>
  <c r="AD180" i="1"/>
  <c r="AD191" i="1"/>
  <c r="AD51" i="1"/>
  <c r="AD67" i="1"/>
  <c r="AD83" i="1"/>
  <c r="AD99" i="1"/>
  <c r="AD115" i="1"/>
  <c r="AD120" i="1"/>
  <c r="AD127" i="1"/>
  <c r="AD142" i="1"/>
  <c r="AD144" i="1"/>
  <c r="AD159" i="1"/>
  <c r="AD174" i="1"/>
  <c r="AD176" i="1"/>
  <c r="AD188" i="1"/>
  <c r="AD196" i="1"/>
  <c r="AD204" i="1"/>
  <c r="AD212" i="1"/>
  <c r="AD220" i="1"/>
  <c r="AD55" i="1"/>
  <c r="AD71" i="1"/>
  <c r="AD87" i="1"/>
  <c r="AD103" i="1"/>
  <c r="AD62" i="1"/>
  <c r="AD78" i="1"/>
  <c r="AD94" i="1"/>
  <c r="AD110" i="1"/>
  <c r="AD116" i="1"/>
  <c r="AD130" i="1"/>
  <c r="AD132" i="1"/>
  <c r="AD147" i="1"/>
  <c r="AD162" i="1"/>
  <c r="AD164" i="1"/>
  <c r="AD52" i="1"/>
  <c r="AD111" i="1"/>
  <c r="AD139" i="1"/>
  <c r="AD156" i="1"/>
  <c r="AD189" i="1"/>
  <c r="AD201" i="1"/>
  <c r="AD203" i="1"/>
  <c r="AD205" i="1"/>
  <c r="AD222" i="1"/>
  <c r="AD233" i="1"/>
  <c r="AD243" i="1"/>
  <c r="AD95" i="1"/>
  <c r="AD118" i="1"/>
  <c r="AD123" i="1"/>
  <c r="AD140" i="1"/>
  <c r="AD170" i="1"/>
  <c r="AD187" i="1"/>
  <c r="AD192" i="1"/>
  <c r="AD199" i="1"/>
  <c r="AD214" i="1"/>
  <c r="AD216" i="1"/>
  <c r="AD224" i="1"/>
  <c r="AD235" i="1"/>
  <c r="AD240" i="1"/>
  <c r="AD248" i="1"/>
  <c r="AD79" i="1"/>
  <c r="AD136" i="1"/>
  <c r="AD166" i="1"/>
  <c r="AD190" i="1"/>
  <c r="AD195" i="1"/>
  <c r="AD197" i="1"/>
  <c r="AD228" i="1"/>
  <c r="AD237" i="1"/>
  <c r="AD245" i="1"/>
  <c r="AD63" i="1"/>
  <c r="AD119" i="1"/>
  <c r="AD128" i="1"/>
  <c r="AD158" i="1"/>
  <c r="AD193" i="1"/>
  <c r="AD206" i="1"/>
  <c r="AD208" i="1"/>
  <c r="AD230" i="1"/>
  <c r="AD242" i="1"/>
  <c r="AD107" i="1"/>
  <c r="AD124" i="1"/>
  <c r="AD154" i="1"/>
  <c r="AD171" i="1"/>
  <c r="AD175" i="1"/>
  <c r="AD217" i="1"/>
  <c r="AD219" i="1"/>
  <c r="AD221" i="1"/>
  <c r="AD223" i="1"/>
  <c r="AD232" i="1"/>
  <c r="AD239" i="1"/>
  <c r="AD247" i="1"/>
  <c r="AD91" i="1"/>
  <c r="AD100" i="1"/>
  <c r="AD138" i="1"/>
  <c r="AD155" i="1"/>
  <c r="AD172" i="1"/>
  <c r="AD179" i="1"/>
  <c r="AD198" i="1"/>
  <c r="AD200" i="1"/>
  <c r="AD215" i="1"/>
  <c r="AD225" i="1"/>
  <c r="AD236" i="1"/>
  <c r="AD244" i="1"/>
  <c r="AD75" i="1"/>
  <c r="AD84" i="1"/>
  <c r="AD134" i="1"/>
  <c r="AD151" i="1"/>
  <c r="AD168" i="1"/>
  <c r="AD183" i="1"/>
  <c r="AD207" i="1"/>
  <c r="AD231" i="1"/>
  <c r="AD238" i="1"/>
  <c r="AD59" i="1"/>
  <c r="AD209" i="1"/>
  <c r="AD68" i="1"/>
  <c r="AD211" i="1"/>
  <c r="AD227" i="1"/>
  <c r="AD241" i="1"/>
  <c r="AD213" i="1"/>
  <c r="AD249" i="1"/>
  <c r="AD143" i="1"/>
  <c r="AD229" i="1"/>
  <c r="AD50" i="1"/>
  <c r="AD160" i="1"/>
  <c r="AD126" i="1"/>
  <c r="AD246" i="1"/>
  <c r="AB51" i="1"/>
  <c r="AB59" i="1"/>
  <c r="AB67" i="1"/>
  <c r="AB75" i="1"/>
  <c r="AB83" i="1"/>
  <c r="AB91" i="1"/>
  <c r="AB99" i="1"/>
  <c r="AB107" i="1"/>
  <c r="AB115" i="1"/>
  <c r="AB123" i="1"/>
  <c r="AB131" i="1"/>
  <c r="AB139" i="1"/>
  <c r="AB147" i="1"/>
  <c r="AB155" i="1"/>
  <c r="AB163" i="1"/>
  <c r="AB171" i="1"/>
  <c r="AB179" i="1"/>
  <c r="AB58" i="1"/>
  <c r="AB66" i="1"/>
  <c r="AB74" i="1"/>
  <c r="AB82" i="1"/>
  <c r="AB90" i="1"/>
  <c r="AB98" i="1"/>
  <c r="AB106" i="1"/>
  <c r="AB114" i="1"/>
  <c r="AB55" i="1"/>
  <c r="AB63" i="1"/>
  <c r="AB71" i="1"/>
  <c r="AB79" i="1"/>
  <c r="AB87" i="1"/>
  <c r="AB95" i="1"/>
  <c r="AB103" i="1"/>
  <c r="AB111" i="1"/>
  <c r="AB119" i="1"/>
  <c r="AB127" i="1"/>
  <c r="AB135" i="1"/>
  <c r="AB143" i="1"/>
  <c r="AB151" i="1"/>
  <c r="AB159" i="1"/>
  <c r="AB167" i="1"/>
  <c r="AB175" i="1"/>
  <c r="AB183" i="1"/>
  <c r="AB52" i="1"/>
  <c r="AB60" i="1"/>
  <c r="AB68" i="1"/>
  <c r="AB76" i="1"/>
  <c r="AB84" i="1"/>
  <c r="AB92" i="1"/>
  <c r="AB100" i="1"/>
  <c r="AB108" i="1"/>
  <c r="AB116" i="1"/>
  <c r="AB54" i="1"/>
  <c r="AB70" i="1"/>
  <c r="AB86" i="1"/>
  <c r="AB102" i="1"/>
  <c r="AB120" i="1"/>
  <c r="AB129" i="1"/>
  <c r="AB144" i="1"/>
  <c r="AB146" i="1"/>
  <c r="AB161" i="1"/>
  <c r="AB176" i="1"/>
  <c r="AB178" i="1"/>
  <c r="AB188" i="1"/>
  <c r="AB196" i="1"/>
  <c r="AB204" i="1"/>
  <c r="AB212" i="1"/>
  <c r="AB220" i="1"/>
  <c r="AB228" i="1"/>
  <c r="AB236" i="1"/>
  <c r="AB64" i="1"/>
  <c r="AB80" i="1"/>
  <c r="AB96" i="1"/>
  <c r="AB112" i="1"/>
  <c r="AB125" i="1"/>
  <c r="AB140" i="1"/>
  <c r="AB142" i="1"/>
  <c r="AB157" i="1"/>
  <c r="AB172" i="1"/>
  <c r="AB174" i="1"/>
  <c r="AB193" i="1"/>
  <c r="AB61" i="1"/>
  <c r="AB77" i="1"/>
  <c r="AB93" i="1"/>
  <c r="AB109" i="1"/>
  <c r="AB118" i="1"/>
  <c r="AB136" i="1"/>
  <c r="AB138" i="1"/>
  <c r="AB153" i="1"/>
  <c r="AB168" i="1"/>
  <c r="AB170" i="1"/>
  <c r="AB185" i="1"/>
  <c r="AB190" i="1"/>
  <c r="AB198" i="1"/>
  <c r="AB206" i="1"/>
  <c r="AB214" i="1"/>
  <c r="AB65" i="1"/>
  <c r="AB81" i="1"/>
  <c r="AB97" i="1"/>
  <c r="AB56" i="1"/>
  <c r="AB72" i="1"/>
  <c r="AB88" i="1"/>
  <c r="AB104" i="1"/>
  <c r="AB124" i="1"/>
  <c r="AB126" i="1"/>
  <c r="AB141" i="1"/>
  <c r="AB156" i="1"/>
  <c r="AB158" i="1"/>
  <c r="AB173" i="1"/>
  <c r="AB69" i="1"/>
  <c r="AB78" i="1"/>
  <c r="AB117" i="1"/>
  <c r="AB122" i="1"/>
  <c r="AB148" i="1"/>
  <c r="AB165" i="1"/>
  <c r="AB181" i="1"/>
  <c r="AB184" i="1"/>
  <c r="AB195" i="1"/>
  <c r="AB197" i="1"/>
  <c r="AB199" i="1"/>
  <c r="AB226" i="1"/>
  <c r="AB237" i="1"/>
  <c r="AB245" i="1"/>
  <c r="AB53" i="1"/>
  <c r="AB62" i="1"/>
  <c r="AB113" i="1"/>
  <c r="AB132" i="1"/>
  <c r="AB149" i="1"/>
  <c r="AB166" i="1"/>
  <c r="AB208" i="1"/>
  <c r="AB210" i="1"/>
  <c r="AB230" i="1"/>
  <c r="AB242" i="1"/>
  <c r="AB50" i="1"/>
  <c r="AB105" i="1"/>
  <c r="AB128" i="1"/>
  <c r="AB145" i="1"/>
  <c r="AB162" i="1"/>
  <c r="AB219" i="1"/>
  <c r="AB221" i="1"/>
  <c r="AB232" i="1"/>
  <c r="AB239" i="1"/>
  <c r="AB247" i="1"/>
  <c r="AB89" i="1"/>
  <c r="AB137" i="1"/>
  <c r="AB154" i="1"/>
  <c r="AB200" i="1"/>
  <c r="AB202" i="1"/>
  <c r="AB217" i="1"/>
  <c r="AB223" i="1"/>
  <c r="AB225" i="1"/>
  <c r="AB234" i="1"/>
  <c r="AB244" i="1"/>
  <c r="AB73" i="1"/>
  <c r="AB133" i="1"/>
  <c r="AB150" i="1"/>
  <c r="AB182" i="1"/>
  <c r="AB211" i="1"/>
  <c r="AB213" i="1"/>
  <c r="AB215" i="1"/>
  <c r="AB227" i="1"/>
  <c r="AB241" i="1"/>
  <c r="AB249" i="1"/>
  <c r="AB57" i="1"/>
  <c r="AB121" i="1"/>
  <c r="AB134" i="1"/>
  <c r="AB164" i="1"/>
  <c r="AB186" i="1"/>
  <c r="AB191" i="1"/>
  <c r="AB209" i="1"/>
  <c r="AB229" i="1"/>
  <c r="AB238" i="1"/>
  <c r="AB246" i="1"/>
  <c r="AB101" i="1"/>
  <c r="AB110" i="1"/>
  <c r="AB130" i="1"/>
  <c r="AB160" i="1"/>
  <c r="AB189" i="1"/>
  <c r="AB194" i="1"/>
  <c r="AB152" i="1"/>
  <c r="AB216" i="1"/>
  <c r="AB224" i="1"/>
  <c r="AB187" i="1"/>
  <c r="AB233" i="1"/>
  <c r="AB192" i="1"/>
  <c r="AB203" i="1"/>
  <c r="AB85" i="1"/>
  <c r="AB169" i="1"/>
  <c r="AB235" i="1"/>
  <c r="AB248" i="1"/>
  <c r="AB94" i="1"/>
  <c r="AB243" i="1"/>
  <c r="AB177" i="1"/>
  <c r="AB180" i="1"/>
  <c r="AB207" i="1"/>
  <c r="AB231" i="1"/>
  <c r="AB205" i="1"/>
  <c r="AB222" i="1"/>
  <c r="AB201" i="1"/>
  <c r="AB218" i="1"/>
  <c r="AB240" i="1"/>
  <c r="AC54" i="1"/>
  <c r="AC62" i="1"/>
  <c r="AC70" i="1"/>
  <c r="AC78" i="1"/>
  <c r="AC86" i="1"/>
  <c r="AC94" i="1"/>
  <c r="AC102" i="1"/>
  <c r="AC110" i="1"/>
  <c r="AC118" i="1"/>
  <c r="AC126" i="1"/>
  <c r="AC134" i="1"/>
  <c r="AC142" i="1"/>
  <c r="AC150" i="1"/>
  <c r="AC158" i="1"/>
  <c r="AC166" i="1"/>
  <c r="AC174" i="1"/>
  <c r="AC182" i="1"/>
  <c r="AC53" i="1"/>
  <c r="AC61" i="1"/>
  <c r="AC69" i="1"/>
  <c r="AC77" i="1"/>
  <c r="AC85" i="1"/>
  <c r="AC93" i="1"/>
  <c r="AC101" i="1"/>
  <c r="AC109" i="1"/>
  <c r="AC58" i="1"/>
  <c r="AC66" i="1"/>
  <c r="AC74" i="1"/>
  <c r="AC82" i="1"/>
  <c r="AC90" i="1"/>
  <c r="AC98" i="1"/>
  <c r="AC106" i="1"/>
  <c r="AC114" i="1"/>
  <c r="AC122" i="1"/>
  <c r="AC130" i="1"/>
  <c r="AC138" i="1"/>
  <c r="AC146" i="1"/>
  <c r="AC154" i="1"/>
  <c r="AC162" i="1"/>
  <c r="AC170" i="1"/>
  <c r="AC178" i="1"/>
  <c r="AC55" i="1"/>
  <c r="AC63" i="1"/>
  <c r="AC71" i="1"/>
  <c r="AC79" i="1"/>
  <c r="AC87" i="1"/>
  <c r="AC95" i="1"/>
  <c r="AC103" i="1"/>
  <c r="AC111" i="1"/>
  <c r="AC119" i="1"/>
  <c r="AC57" i="1"/>
  <c r="AC73" i="1"/>
  <c r="AC89" i="1"/>
  <c r="AC105" i="1"/>
  <c r="AC117" i="1"/>
  <c r="AC131" i="1"/>
  <c r="AC133" i="1"/>
  <c r="AC148" i="1"/>
  <c r="AC163" i="1"/>
  <c r="AC165" i="1"/>
  <c r="AC180" i="1"/>
  <c r="AC191" i="1"/>
  <c r="AC199" i="1"/>
  <c r="AC207" i="1"/>
  <c r="AC215" i="1"/>
  <c r="AC223" i="1"/>
  <c r="AC231" i="1"/>
  <c r="AC51" i="1"/>
  <c r="AC67" i="1"/>
  <c r="AC83" i="1"/>
  <c r="AC99" i="1"/>
  <c r="AC115" i="1"/>
  <c r="AC120" i="1"/>
  <c r="AC127" i="1"/>
  <c r="AC129" i="1"/>
  <c r="AC144" i="1"/>
  <c r="AC159" i="1"/>
  <c r="AC161" i="1"/>
  <c r="AC176" i="1"/>
  <c r="AC188" i="1"/>
  <c r="AC64" i="1"/>
  <c r="AC80" i="1"/>
  <c r="AC96" i="1"/>
  <c r="AC112" i="1"/>
  <c r="AC123" i="1"/>
  <c r="AC125" i="1"/>
  <c r="AC140" i="1"/>
  <c r="AC155" i="1"/>
  <c r="AC157" i="1"/>
  <c r="AC172" i="1"/>
  <c r="AC193" i="1"/>
  <c r="AC201" i="1"/>
  <c r="AC209" i="1"/>
  <c r="AC217" i="1"/>
  <c r="AC52" i="1"/>
  <c r="AC68" i="1"/>
  <c r="AC84" i="1"/>
  <c r="AC100" i="1"/>
  <c r="AC59" i="1"/>
  <c r="AC75" i="1"/>
  <c r="AC91" i="1"/>
  <c r="AC107" i="1"/>
  <c r="AC128" i="1"/>
  <c r="AC143" i="1"/>
  <c r="AC145" i="1"/>
  <c r="AC160" i="1"/>
  <c r="AC60" i="1"/>
  <c r="AC135" i="1"/>
  <c r="AC152" i="1"/>
  <c r="AC169" i="1"/>
  <c r="AC177" i="1"/>
  <c r="AC187" i="1"/>
  <c r="AC192" i="1"/>
  <c r="AC214" i="1"/>
  <c r="AC216" i="1"/>
  <c r="AC218" i="1"/>
  <c r="AC224" i="1"/>
  <c r="AC235" i="1"/>
  <c r="AC240" i="1"/>
  <c r="AC248" i="1"/>
  <c r="AC50" i="1"/>
  <c r="AC104" i="1"/>
  <c r="AC136" i="1"/>
  <c r="AC153" i="1"/>
  <c r="AC181" i="1"/>
  <c r="AC184" i="1"/>
  <c r="AC190" i="1"/>
  <c r="AC195" i="1"/>
  <c r="AC197" i="1"/>
  <c r="AC212" i="1"/>
  <c r="AC226" i="1"/>
  <c r="AC228" i="1"/>
  <c r="AC237" i="1"/>
  <c r="AC245" i="1"/>
  <c r="AC88" i="1"/>
  <c r="AC97" i="1"/>
  <c r="AC113" i="1"/>
  <c r="AC132" i="1"/>
  <c r="AC149" i="1"/>
  <c r="AC185" i="1"/>
  <c r="AC206" i="1"/>
  <c r="AC208" i="1"/>
  <c r="AC210" i="1"/>
  <c r="AC230" i="1"/>
  <c r="AC242" i="1"/>
  <c r="AC72" i="1"/>
  <c r="AC81" i="1"/>
  <c r="AC124" i="1"/>
  <c r="AC141" i="1"/>
  <c r="AC171" i="1"/>
  <c r="AC175" i="1"/>
  <c r="AC204" i="1"/>
  <c r="AC219" i="1"/>
  <c r="AC221" i="1"/>
  <c r="AC232" i="1"/>
  <c r="AC239" i="1"/>
  <c r="AC247" i="1"/>
  <c r="AC56" i="1"/>
  <c r="AC65" i="1"/>
  <c r="AC137" i="1"/>
  <c r="AC167" i="1"/>
  <c r="AC179" i="1"/>
  <c r="AC198" i="1"/>
  <c r="AC200" i="1"/>
  <c r="AC202" i="1"/>
  <c r="AC225" i="1"/>
  <c r="AC234" i="1"/>
  <c r="AC236" i="1"/>
  <c r="AC244" i="1"/>
  <c r="AC108" i="1"/>
  <c r="AC151" i="1"/>
  <c r="AC168" i="1"/>
  <c r="AC183" i="1"/>
  <c r="AC196" i="1"/>
  <c r="AC211" i="1"/>
  <c r="AC213" i="1"/>
  <c r="AC227" i="1"/>
  <c r="AC241" i="1"/>
  <c r="AC249" i="1"/>
  <c r="AC92" i="1"/>
  <c r="AC116" i="1"/>
  <c r="AC121" i="1"/>
  <c r="AC147" i="1"/>
  <c r="AC164" i="1"/>
  <c r="AC186" i="1"/>
  <c r="AC156" i="1"/>
  <c r="AC246" i="1"/>
  <c r="AC76" i="1"/>
  <c r="AC194" i="1"/>
  <c r="AC203" i="1"/>
  <c r="AC220" i="1"/>
  <c r="AC229" i="1"/>
  <c r="AC205" i="1"/>
  <c r="AC243" i="1"/>
  <c r="AC139" i="1"/>
  <c r="AC173" i="1"/>
  <c r="AC222" i="1"/>
  <c r="AC238" i="1"/>
  <c r="AC189" i="1"/>
  <c r="AC233" i="1"/>
  <c r="AA56" i="1"/>
  <c r="AA64" i="1"/>
  <c r="AA72" i="1"/>
  <c r="AA80" i="1"/>
  <c r="AA88" i="1"/>
  <c r="AA96" i="1"/>
  <c r="AA104" i="1"/>
  <c r="AA112" i="1"/>
  <c r="AA120" i="1"/>
  <c r="AA128" i="1"/>
  <c r="AA136" i="1"/>
  <c r="AA144" i="1"/>
  <c r="AA152" i="1"/>
  <c r="AA160" i="1"/>
  <c r="AA168" i="1"/>
  <c r="AA176" i="1"/>
  <c r="AA184" i="1"/>
  <c r="AA55" i="1"/>
  <c r="AA63" i="1"/>
  <c r="AA71" i="1"/>
  <c r="AA79" i="1"/>
  <c r="AA87" i="1"/>
  <c r="AA95" i="1"/>
  <c r="AA103" i="1"/>
  <c r="AA111" i="1"/>
  <c r="AA52" i="1"/>
  <c r="AA60" i="1"/>
  <c r="AA68" i="1"/>
  <c r="AA76" i="1"/>
  <c r="AA84" i="1"/>
  <c r="AA92" i="1"/>
  <c r="AA100" i="1"/>
  <c r="AA108" i="1"/>
  <c r="AA116" i="1"/>
  <c r="AA124" i="1"/>
  <c r="AA132" i="1"/>
  <c r="AA140" i="1"/>
  <c r="AA148" i="1"/>
  <c r="AA156" i="1"/>
  <c r="AA164" i="1"/>
  <c r="AA172" i="1"/>
  <c r="AA180" i="1"/>
  <c r="AA57" i="1"/>
  <c r="AA65" i="1"/>
  <c r="AA73" i="1"/>
  <c r="AA81" i="1"/>
  <c r="AA89" i="1"/>
  <c r="AA97" i="1"/>
  <c r="AA105" i="1"/>
  <c r="AA113" i="1"/>
  <c r="AA121" i="1"/>
  <c r="AA51" i="1"/>
  <c r="AA67" i="1"/>
  <c r="AA83" i="1"/>
  <c r="AA99" i="1"/>
  <c r="AA115" i="1"/>
  <c r="AA125" i="1"/>
  <c r="AA127" i="1"/>
  <c r="AA142" i="1"/>
  <c r="AA157" i="1"/>
  <c r="AA159" i="1"/>
  <c r="AA174" i="1"/>
  <c r="AA193" i="1"/>
  <c r="AA201" i="1"/>
  <c r="AA209" i="1"/>
  <c r="AA217" i="1"/>
  <c r="AA225" i="1"/>
  <c r="AA233" i="1"/>
  <c r="AA61" i="1"/>
  <c r="AA77" i="1"/>
  <c r="AA93" i="1"/>
  <c r="AA109" i="1"/>
  <c r="AA118" i="1"/>
  <c r="AA123" i="1"/>
  <c r="AA138" i="1"/>
  <c r="AA153" i="1"/>
  <c r="AA155" i="1"/>
  <c r="AA170" i="1"/>
  <c r="AA185" i="1"/>
  <c r="AA190" i="1"/>
  <c r="AA58" i="1"/>
  <c r="AA74" i="1"/>
  <c r="AA90" i="1"/>
  <c r="AA106" i="1"/>
  <c r="AA134" i="1"/>
  <c r="AA149" i="1"/>
  <c r="AA151" i="1"/>
  <c r="AA166" i="1"/>
  <c r="AA181" i="1"/>
  <c r="AA183" i="1"/>
  <c r="AA187" i="1"/>
  <c r="AA195" i="1"/>
  <c r="AA203" i="1"/>
  <c r="AA211" i="1"/>
  <c r="AA219" i="1"/>
  <c r="AA62" i="1"/>
  <c r="AA78" i="1"/>
  <c r="AA94" i="1"/>
  <c r="AA110" i="1"/>
  <c r="AA53" i="1"/>
  <c r="AA69" i="1"/>
  <c r="AA85" i="1"/>
  <c r="AA101" i="1"/>
  <c r="AA119" i="1"/>
  <c r="AA137" i="1"/>
  <c r="AA139" i="1"/>
  <c r="AA154" i="1"/>
  <c r="AA169" i="1"/>
  <c r="AA171" i="1"/>
  <c r="AA86" i="1"/>
  <c r="AA131" i="1"/>
  <c r="AA161" i="1"/>
  <c r="AA208" i="1"/>
  <c r="AA210" i="1"/>
  <c r="AA212" i="1"/>
  <c r="AA228" i="1"/>
  <c r="AA230" i="1"/>
  <c r="AA242" i="1"/>
  <c r="AA70" i="1"/>
  <c r="AA145" i="1"/>
  <c r="AA162" i="1"/>
  <c r="AA206" i="1"/>
  <c r="AA221" i="1"/>
  <c r="AA232" i="1"/>
  <c r="AA239" i="1"/>
  <c r="AA247" i="1"/>
  <c r="AA54" i="1"/>
  <c r="AA141" i="1"/>
  <c r="AA158" i="1"/>
  <c r="AA175" i="1"/>
  <c r="AA178" i="1"/>
  <c r="AA200" i="1"/>
  <c r="AA202" i="1"/>
  <c r="AA204" i="1"/>
  <c r="AA223" i="1"/>
  <c r="AA234" i="1"/>
  <c r="AA244" i="1"/>
  <c r="AA50" i="1"/>
  <c r="AA98" i="1"/>
  <c r="AA107" i="1"/>
  <c r="AA114" i="1"/>
  <c r="AA133" i="1"/>
  <c r="AA150" i="1"/>
  <c r="AA167" i="1"/>
  <c r="AA179" i="1"/>
  <c r="AA182" i="1"/>
  <c r="AA188" i="1"/>
  <c r="AA198" i="1"/>
  <c r="AA213" i="1"/>
  <c r="AA215" i="1"/>
  <c r="AA227" i="1"/>
  <c r="AA236" i="1"/>
  <c r="AA241" i="1"/>
  <c r="AA249" i="1"/>
  <c r="AA82" i="1"/>
  <c r="AA91" i="1"/>
  <c r="AA129" i="1"/>
  <c r="AA146" i="1"/>
  <c r="AA163" i="1"/>
  <c r="AA186" i="1"/>
  <c r="AA191" i="1"/>
  <c r="AA196" i="1"/>
  <c r="AA229" i="1"/>
  <c r="AA238" i="1"/>
  <c r="AA246" i="1"/>
  <c r="AA66" i="1"/>
  <c r="AA75" i="1"/>
  <c r="AA130" i="1"/>
  <c r="AA147" i="1"/>
  <c r="AA189" i="1"/>
  <c r="AA194" i="1"/>
  <c r="AA205" i="1"/>
  <c r="AA207" i="1"/>
  <c r="AA222" i="1"/>
  <c r="AA231" i="1"/>
  <c r="AA243" i="1"/>
  <c r="AA59" i="1"/>
  <c r="AA126" i="1"/>
  <c r="AA143" i="1"/>
  <c r="AA173" i="1"/>
  <c r="AA177" i="1"/>
  <c r="AA192" i="1"/>
  <c r="AA117" i="1"/>
  <c r="AA199" i="1"/>
  <c r="AA245" i="1"/>
  <c r="AA122" i="1"/>
  <c r="AA218" i="1"/>
  <c r="AA240" i="1"/>
  <c r="AA165" i="1"/>
  <c r="AA220" i="1"/>
  <c r="AA235" i="1"/>
  <c r="AA248" i="1"/>
  <c r="AA135" i="1"/>
  <c r="AA102" i="1"/>
  <c r="AA197" i="1"/>
  <c r="AA214" i="1"/>
  <c r="AA237" i="1"/>
  <c r="AA216" i="1"/>
  <c r="AA224" i="1"/>
  <c r="AA226" i="1"/>
  <c r="AE55" i="1" l="1"/>
  <c r="AE115" i="1"/>
  <c r="AE173" i="1"/>
  <c r="AE57" i="1"/>
  <c r="AE63" i="1"/>
  <c r="AE109" i="1"/>
  <c r="AE99" i="1"/>
  <c r="AE60" i="1"/>
  <c r="AE119" i="1"/>
  <c r="AE75" i="1"/>
  <c r="AE95" i="1"/>
  <c r="AE133" i="1"/>
  <c r="AE85" i="1"/>
  <c r="AE83" i="1"/>
  <c r="AE114" i="1"/>
  <c r="AE117" i="1"/>
  <c r="AE71" i="1"/>
  <c r="AE103" i="1"/>
  <c r="AE112" i="1"/>
  <c r="AE226" i="1"/>
  <c r="AE231" i="1"/>
  <c r="AE93" i="1"/>
  <c r="AE66" i="1"/>
  <c r="AE77" i="1"/>
  <c r="AE87" i="1"/>
  <c r="AE129" i="1"/>
  <c r="AE67" i="1"/>
  <c r="AE163" i="1"/>
  <c r="AE53" i="1"/>
  <c r="AE236" i="1"/>
  <c r="AE161" i="1"/>
  <c r="AE62" i="1"/>
  <c r="AE201" i="1"/>
  <c r="AE97" i="1"/>
  <c r="AE164" i="1"/>
  <c r="AE216" i="1"/>
  <c r="AE134" i="1"/>
  <c r="AE59" i="1"/>
  <c r="AE58" i="1"/>
  <c r="AE61" i="1"/>
  <c r="AE249" i="1"/>
  <c r="AE139" i="1"/>
  <c r="AE121" i="1"/>
  <c r="AE228" i="1"/>
  <c r="AE82" i="1"/>
  <c r="AE154" i="1"/>
  <c r="AE136" i="1"/>
  <c r="AE127" i="1"/>
  <c r="AE158" i="1"/>
  <c r="AE125" i="1"/>
  <c r="AE91" i="1"/>
  <c r="AE64" i="1"/>
  <c r="AE185" i="1"/>
  <c r="AE81" i="1"/>
  <c r="AE152" i="1"/>
  <c r="AE232" i="1"/>
  <c r="AE179" i="1"/>
  <c r="AE145" i="1"/>
  <c r="AE148" i="1"/>
  <c r="AE221" i="1"/>
  <c r="AE172" i="1"/>
  <c r="AE56" i="1"/>
  <c r="AE167" i="1"/>
  <c r="AE238" i="1"/>
  <c r="AE141" i="1"/>
  <c r="AE156" i="1"/>
  <c r="AE168" i="1"/>
  <c r="AE132" i="1"/>
  <c r="AE242" i="1"/>
  <c r="AE239" i="1"/>
  <c r="AE69" i="1"/>
  <c r="AE73" i="1"/>
  <c r="AE182" i="1"/>
  <c r="AE78" i="1"/>
  <c r="AE229" i="1"/>
  <c r="AE204" i="1"/>
  <c r="AE195" i="1"/>
  <c r="AE68" i="1"/>
  <c r="AE170" i="1"/>
  <c r="AE110" i="1"/>
  <c r="AE160" i="1"/>
  <c r="AE153" i="1"/>
  <c r="AE196" i="1"/>
  <c r="AE120" i="1"/>
  <c r="AE107" i="1"/>
  <c r="AE144" i="1"/>
  <c r="AE51" i="1"/>
  <c r="AE203" i="1"/>
  <c r="AE76" i="1"/>
  <c r="AE116" i="1"/>
  <c r="AE50" i="1"/>
  <c r="AE198" i="1"/>
  <c r="AE74" i="1"/>
  <c r="AE171" i="1"/>
  <c r="AE246" i="1"/>
  <c r="AE79" i="1"/>
  <c r="AE224" i="1"/>
  <c r="AE150" i="1"/>
  <c r="AE223" i="1"/>
  <c r="AE54" i="1"/>
  <c r="AE70" i="1"/>
  <c r="AE151" i="1"/>
  <c r="AE89" i="1"/>
  <c r="AE113" i="1"/>
  <c r="AE235" i="1"/>
  <c r="AE146" i="1"/>
  <c r="AE247" i="1"/>
  <c r="AE178" i="1"/>
  <c r="AE200" i="1"/>
  <c r="AE206" i="1"/>
  <c r="AE123" i="1"/>
  <c r="AE180" i="1"/>
  <c r="AE181" i="1"/>
  <c r="AE118" i="1"/>
  <c r="AE209" i="1"/>
  <c r="AE184" i="1"/>
  <c r="AE90" i="1"/>
  <c r="AE72" i="1"/>
  <c r="AE205" i="1"/>
  <c r="AE122" i="1"/>
  <c r="AE111" i="1"/>
  <c r="AE135" i="1"/>
  <c r="AE197" i="1"/>
  <c r="AE88" i="1"/>
  <c r="AE137" i="1"/>
  <c r="AE106" i="1"/>
  <c r="AE192" i="1"/>
  <c r="AE131" i="1"/>
  <c r="AE101" i="1"/>
  <c r="AE219" i="1"/>
  <c r="AE193" i="1"/>
  <c r="AE92" i="1"/>
  <c r="AE104" i="1"/>
  <c r="AE189" i="1"/>
  <c r="AE220" i="1"/>
  <c r="AE211" i="1"/>
  <c r="AE65" i="1"/>
  <c r="AE175" i="1"/>
  <c r="AE210" i="1"/>
  <c r="AE190" i="1"/>
  <c r="AE177" i="1"/>
  <c r="AE52" i="1"/>
  <c r="AE140" i="1"/>
  <c r="AE176" i="1"/>
  <c r="AE166" i="1"/>
  <c r="AE218" i="1"/>
  <c r="AE243" i="1"/>
  <c r="AE233" i="1"/>
  <c r="AE130" i="1"/>
  <c r="AE186" i="1"/>
  <c r="AE215" i="1"/>
  <c r="AE149" i="1"/>
  <c r="AE124" i="1"/>
  <c r="AE214" i="1"/>
  <c r="AE138" i="1"/>
  <c r="AE174" i="1"/>
  <c r="AE80" i="1"/>
  <c r="AE188" i="1"/>
  <c r="AE84" i="1"/>
  <c r="AE159" i="1"/>
  <c r="AE126" i="1"/>
  <c r="AE183" i="1"/>
  <c r="AE225" i="1"/>
  <c r="AE100" i="1"/>
  <c r="AE217" i="1"/>
  <c r="AE248" i="1"/>
  <c r="AE187" i="1"/>
  <c r="AE222" i="1"/>
  <c r="AE94" i="1"/>
  <c r="AE212" i="1"/>
  <c r="AE142" i="1"/>
  <c r="AE191" i="1"/>
  <c r="AE86" i="1"/>
  <c r="AE194" i="1"/>
  <c r="AE108" i="1"/>
  <c r="AE157" i="1"/>
  <c r="AE96" i="1"/>
  <c r="AE169" i="1"/>
  <c r="AE105" i="1"/>
  <c r="AE227" i="1"/>
  <c r="AE165" i="1"/>
  <c r="AE207" i="1"/>
  <c r="AE213" i="1"/>
  <c r="AE202" i="1"/>
  <c r="AE230" i="1"/>
  <c r="AE155" i="1"/>
  <c r="AE143" i="1"/>
  <c r="AE245" i="1"/>
  <c r="AE241" i="1"/>
  <c r="AE244" i="1"/>
  <c r="AE128" i="1"/>
  <c r="AE98" i="1"/>
  <c r="AE237" i="1"/>
  <c r="AE240" i="1"/>
  <c r="AE234" i="1"/>
  <c r="AE102" i="1"/>
  <c r="AE199" i="1"/>
  <c r="AE147" i="1"/>
  <c r="AE162" i="1"/>
  <c r="AE208" i="1"/>
  <c r="Y42" i="1"/>
  <c r="Y44" i="1" s="1"/>
</calcChain>
</file>

<file path=xl/sharedStrings.xml><?xml version="1.0" encoding="utf-8"?>
<sst xmlns="http://schemas.openxmlformats.org/spreadsheetml/2006/main" count="5218" uniqueCount="1079">
  <si>
    <t>Planungsrechner zur Umsetzung der Öko-Regelung 2 "Vielfältige Kulturen" in Kombination mit HALM 2 C.1 "Vielfältige Kulturen im Ackerbau"</t>
  </si>
  <si>
    <t>Wirtschaftsform</t>
  </si>
  <si>
    <t>Großkörnige Leguminosen</t>
  </si>
  <si>
    <t>Blühende Kulturen</t>
  </si>
  <si>
    <t>Mindestanteil Getreidesommerungen</t>
  </si>
  <si>
    <t>aktueller Anteil blühender Kulturen</t>
  </si>
  <si>
    <t>max. 25 % des Flächenanteils mit Raps bestellt</t>
  </si>
  <si>
    <t>aktueller Anteil Raps auf der Fläche</t>
  </si>
  <si>
    <t>mind. 25 % Flächenanteil mit Sommergetreide</t>
  </si>
  <si>
    <t>aktueller Anteil Sommergetreide</t>
  </si>
  <si>
    <t>Öko-Regelung 2 beantragt</t>
  </si>
  <si>
    <t xml:space="preserve">Förderfähigkeit nach Öko-Regelung 2 </t>
  </si>
  <si>
    <t>mind. fünf unterschiedliche Hauptfruchtarten</t>
  </si>
  <si>
    <t xml:space="preserve">Minimale und maximale Anbauanteil </t>
  </si>
  <si>
    <t>aktueller Getreideanteil</t>
  </si>
  <si>
    <t>Zusatzmodule nach HALM 2 C.1</t>
  </si>
  <si>
    <t>mind. 10 % Flächenanteil mit großkörnigen Leguminosen</t>
  </si>
  <si>
    <t>Nr</t>
  </si>
  <si>
    <t>Kulturart</t>
  </si>
  <si>
    <t>Kategorie</t>
  </si>
  <si>
    <t>Fläche [ha]</t>
  </si>
  <si>
    <t>Fläche liegt in Hessen</t>
  </si>
  <si>
    <t>Öko-Regelung 2</t>
  </si>
  <si>
    <t>Hinweise und Warnungen</t>
  </si>
  <si>
    <t>blühende Kultur</t>
  </si>
  <si>
    <t>Sommergetreide</t>
  </si>
  <si>
    <t>C-Faktor</t>
  </si>
  <si>
    <t>Nutzungscode</t>
  </si>
  <si>
    <t>Kulturart / Nutzung</t>
  </si>
  <si>
    <t>Zusatz nach Codeliste B</t>
  </si>
  <si>
    <t>x</t>
  </si>
  <si>
    <t>Getreide</t>
  </si>
  <si>
    <t>Winterweichweizen</t>
  </si>
  <si>
    <t>Winterroggen, Winter-Waldstaudenroggen</t>
  </si>
  <si>
    <t>Sommerroggen, Sommer-Waldstaudenroggen</t>
  </si>
  <si>
    <t>Sommergerste</t>
  </si>
  <si>
    <t>Winterhafer</t>
  </si>
  <si>
    <t>Sommerhafer</t>
  </si>
  <si>
    <t xml:space="preserve">Sommermenggetreide </t>
  </si>
  <si>
    <t>Mais (ohne Silomais NC 411)</t>
  </si>
  <si>
    <t>Buchweizen</t>
  </si>
  <si>
    <t>Kolbenhirse</t>
  </si>
  <si>
    <t>Amarant, Fuchsschwanz</t>
  </si>
  <si>
    <t>Platterbse</t>
  </si>
  <si>
    <t xml:space="preserve">Winterraps </t>
  </si>
  <si>
    <t xml:space="preserve">Sommerraps </t>
  </si>
  <si>
    <t xml:space="preserve">Sonnenblumen </t>
  </si>
  <si>
    <t>Rot-/Weiß-/Alexandriner-/Inkarnat-/Erd-/Schweden-/Persischer Klee</t>
  </si>
  <si>
    <t>Kontrollbereich</t>
  </si>
  <si>
    <t>Eingabebereich</t>
  </si>
  <si>
    <t>(Beantragung erfolgt jährlich mit dem Gemeinsamen Antrag)</t>
  </si>
  <si>
    <t>Drop downs</t>
  </si>
  <si>
    <t>ÖR2 beantragt</t>
  </si>
  <si>
    <t xml:space="preserve"> - bitte wählen -</t>
  </si>
  <si>
    <t>ja</t>
  </si>
  <si>
    <t>nein</t>
  </si>
  <si>
    <t>wirtschaftsform</t>
  </si>
  <si>
    <t>konventionell</t>
  </si>
  <si>
    <t>ökologisch</t>
  </si>
  <si>
    <r>
      <t xml:space="preserve">Getreideanteil </t>
    </r>
    <r>
      <rPr>
        <sz val="12"/>
        <color theme="1"/>
        <rFont val="Arial"/>
        <family val="2"/>
      </rPr>
      <t>≤</t>
    </r>
    <r>
      <rPr>
        <sz val="12"/>
        <color theme="1"/>
        <rFont val="Calibri"/>
        <family val="2"/>
      </rPr>
      <t xml:space="preserve"> 66 %</t>
    </r>
  </si>
  <si>
    <t>HALM Module</t>
  </si>
  <si>
    <t>keine Teilnahme</t>
  </si>
  <si>
    <t>Teilnahme</t>
  </si>
  <si>
    <r>
      <t>C-Faktor aller Fläche in K</t>
    </r>
    <r>
      <rPr>
        <vertAlign val="subscript"/>
        <sz val="12"/>
        <color theme="1"/>
        <rFont val="Calibri"/>
        <family val="2"/>
        <scheme val="minor"/>
      </rPr>
      <t>wasser2</t>
    </r>
    <r>
      <rPr>
        <sz val="12"/>
        <color theme="1"/>
        <rFont val="Calibri"/>
        <family val="2"/>
        <scheme val="minor"/>
      </rPr>
      <t xml:space="preserve"> durchschnittlich </t>
    </r>
    <r>
      <rPr>
        <sz val="12"/>
        <color theme="1"/>
        <rFont val="Arial"/>
        <family val="2"/>
      </rPr>
      <t>≤</t>
    </r>
    <r>
      <rPr>
        <sz val="12"/>
        <color theme="1"/>
        <rFont val="Calibri"/>
        <family val="2"/>
      </rPr>
      <t xml:space="preserve"> 0,2</t>
    </r>
  </si>
  <si>
    <t>Anzahl Hauptfruchtarten (HFA)</t>
  </si>
  <si>
    <r>
      <t>Fläche liegt in K</t>
    </r>
    <r>
      <rPr>
        <vertAlign val="subscript"/>
        <sz val="14"/>
        <color theme="1"/>
        <rFont val="Calibri"/>
        <family val="2"/>
        <scheme val="minor"/>
      </rPr>
      <t xml:space="preserve">wasser2 </t>
    </r>
  </si>
  <si>
    <t>Sommer-getreide</t>
  </si>
  <si>
    <t>Mögliche Förderung über</t>
  </si>
  <si>
    <t>Gemenge / KWasser2</t>
  </si>
  <si>
    <r>
      <t>Flächen-anteil in K</t>
    </r>
    <r>
      <rPr>
        <vertAlign val="subscript"/>
        <sz val="14"/>
        <color theme="1"/>
        <rFont val="Calibri"/>
        <family val="2"/>
        <scheme val="minor"/>
      </rPr>
      <t xml:space="preserve">wasser2 </t>
    </r>
    <r>
      <rPr>
        <sz val="14"/>
        <color theme="1"/>
        <rFont val="Calibri"/>
        <family val="2"/>
        <scheme val="minor"/>
      </rPr>
      <t>[ha]</t>
    </r>
  </si>
  <si>
    <t>in Hessen</t>
  </si>
  <si>
    <t>mögliche Gesamtförderung der Fläche</t>
  </si>
  <si>
    <t>gesamte Ackerfläche [ha]</t>
  </si>
  <si>
    <t>aktueller Anteil großkörniger Leguminosen [%]</t>
  </si>
  <si>
    <t>Anteil an der  Ackerfläche [%]</t>
  </si>
  <si>
    <r>
      <t>aktueller durchschnittlicher C-Faktor auf Flächen in K</t>
    </r>
    <r>
      <rPr>
        <vertAlign val="subscript"/>
        <sz val="12"/>
        <color theme="1"/>
        <rFont val="Calibri"/>
        <family val="2"/>
        <scheme val="minor"/>
      </rPr>
      <t>Wasser2</t>
    </r>
  </si>
  <si>
    <t>C-Faktor je Fläche</t>
  </si>
  <si>
    <t>Schlagname (optional)</t>
  </si>
  <si>
    <t>Förderhöhen [€/ha]</t>
  </si>
  <si>
    <t>Nebenrechnung HFA</t>
  </si>
  <si>
    <t>theoretisch gesamt</t>
  </si>
  <si>
    <t>Fördersummen</t>
  </si>
  <si>
    <t>gesamte Förderung aus Öko-Regelung 2</t>
  </si>
  <si>
    <t>gesamte Förderung aus HALM 2 C.1 Modulen</t>
  </si>
  <si>
    <t>Zwischenfrucht / Gründecke</t>
  </si>
  <si>
    <t>Untersaat</t>
  </si>
  <si>
    <t>GLÖZ8 nicht produktive Fläche (Selbstbegrünung)</t>
  </si>
  <si>
    <t>Mindestbodenbedeckung durch Mehrjährigkeit</t>
  </si>
  <si>
    <t>Frühe Sommerkulturen</t>
  </si>
  <si>
    <t>Zwischenfrucht mit Hanfanteil</t>
  </si>
  <si>
    <t>GLÖZ8 nicht produktive Fläche (aktive Begrünung)</t>
  </si>
  <si>
    <t>Ungültig gewordenes Landschaftselement</t>
  </si>
  <si>
    <t>Hecken oder Knicks &gt;10m Kondi</t>
  </si>
  <si>
    <t>Baumreihe &gt;50m Kondi</t>
  </si>
  <si>
    <t>Feldgehölze 50-2.000 m² Kondi</t>
  </si>
  <si>
    <t>Feuchtgebiete &lt; 2.000 m² Kondi</t>
  </si>
  <si>
    <t>Einzelbäume Kondi</t>
  </si>
  <si>
    <t>Tümpel Sölle und Doline Kondi</t>
  </si>
  <si>
    <t>Natur-, Stein- oder Trockenmauer Kondi</t>
  </si>
  <si>
    <t>Fels- und Steinriegel, naturversteinte Fläche Kondi</t>
  </si>
  <si>
    <t>Feldraine Kondi</t>
  </si>
  <si>
    <t>Trocken-, Be- und Entwässerungsgräben Kondi</t>
  </si>
  <si>
    <t>Terrassen Kondi</t>
  </si>
  <si>
    <t xml:space="preserve">Beseitigtes Landschaftselement </t>
  </si>
  <si>
    <t>Kein Landschaftselement</t>
  </si>
  <si>
    <t>Agroforstsystem (§4(2) (Nr.1: Streifen) GAPDZV)</t>
  </si>
  <si>
    <t>Agroforstsystem (§4(2) (Nr.2: verstreut) GAPDZV)</t>
  </si>
  <si>
    <t>Agroforstreifen ohne ÖR</t>
  </si>
  <si>
    <t>Agri-PV-Anlage</t>
  </si>
  <si>
    <t>ÖR 1a ohne Produktion (Selbst-/Begrünung)</t>
  </si>
  <si>
    <t>ÖR 1b Blühstreifen auf AL</t>
  </si>
  <si>
    <t>ÖR 1b Blühfläche auf AL</t>
  </si>
  <si>
    <t>ÖR 1c Blühstreifen auf DK</t>
  </si>
  <si>
    <t>ÖR 1c Blühfläche auf DK</t>
  </si>
  <si>
    <t>ÖR 1d Altgrasstreifen / -flächen</t>
  </si>
  <si>
    <t>ÖR 3 Agroforststreifen</t>
  </si>
  <si>
    <t>ÖR 5 regionale Kennarten im DGL</t>
  </si>
  <si>
    <t>ÖR 6 PSM Verzicht</t>
  </si>
  <si>
    <t>ÖR 7 Natura 2000</t>
  </si>
  <si>
    <t>Winterdurum (Hartweizen)</t>
  </si>
  <si>
    <t>Sommerdurum  (Hartweizen)</t>
  </si>
  <si>
    <t xml:space="preserve">Winter-Dinkel </t>
  </si>
  <si>
    <t xml:space="preserve">Sommerweichweizen </t>
  </si>
  <si>
    <t>Winter-Emmer/-Einkorn</t>
  </si>
  <si>
    <t>Sommer-Emmer/-Einkorn</t>
  </si>
  <si>
    <t>Sommer-Dinkel</t>
  </si>
  <si>
    <t>Wintermenggetreide</t>
  </si>
  <si>
    <t>Wintermenggetreide ohne Weizen</t>
  </si>
  <si>
    <t>Wintergerste</t>
  </si>
  <si>
    <t>Sommermenggetreide ohne Weizen</t>
  </si>
  <si>
    <t>Wintertriticale</t>
  </si>
  <si>
    <t>Gemenge Getreide/Leguminose (Getreide überwiegt)</t>
  </si>
  <si>
    <t>Sommertriticale</t>
  </si>
  <si>
    <t>Rispenhirse</t>
  </si>
  <si>
    <t>Mohren-/Zuckerhirse (ohne Sudangras NC 803)</t>
  </si>
  <si>
    <t>Quinoa</t>
  </si>
  <si>
    <t>Reis im Trockenanbau</t>
  </si>
  <si>
    <t>Erbsen (Markerbse, Schalerbse, Zuckererbse, Futtererbse, Peluschke)</t>
  </si>
  <si>
    <t xml:space="preserve">Gemüseerbse (Markerbse, Schalerbse, Zuckererbse) </t>
  </si>
  <si>
    <t>Ackerbohne/Puffbohne/Pferdebohne/Dicke Bohne</t>
  </si>
  <si>
    <t>Wicken (Pannonische Wicke, Zottelwicke, Saatwicke)</t>
  </si>
  <si>
    <t>Linsen</t>
  </si>
  <si>
    <t>Lupinen (Süßlupine, weiße Lupine, blaue/schmalblättrige Lupine, gelbe Lupine, Anden-Lupine)</t>
  </si>
  <si>
    <t xml:space="preserve">Erbsen/Bohnen </t>
  </si>
  <si>
    <t>Gemenge Leguminose/Getreide (Leguminose überwiegt)</t>
  </si>
  <si>
    <t>Winterrübsen (Rübsen, Rübsamen, Rübsaat)</t>
  </si>
  <si>
    <t>Sommerrübsen  (Rübsen, Rübsamen, Rübsaat)</t>
  </si>
  <si>
    <t xml:space="preserve">Sojabohnen </t>
  </si>
  <si>
    <t xml:space="preserve">Lein, Flachs </t>
  </si>
  <si>
    <t>Meerkohl/Krambe</t>
  </si>
  <si>
    <t>Leindotter</t>
  </si>
  <si>
    <t>Silomais (als Hauptfutter)</t>
  </si>
  <si>
    <t>Futterrübe/Runkelrübe</t>
  </si>
  <si>
    <t>Kohlrübe, Steckrübe</t>
  </si>
  <si>
    <t>Luzerne, Hopfenklee/Gelbklee, Bastardluzerne/Sandluzerne</t>
  </si>
  <si>
    <t>Ackergras</t>
  </si>
  <si>
    <t>Klee-Luzerne-Gemisch</t>
  </si>
  <si>
    <t>Bockshornklee, Schabziger Klee</t>
  </si>
  <si>
    <t>Hornklee, Hornschotenklee</t>
  </si>
  <si>
    <t>Wechselgrünland</t>
  </si>
  <si>
    <t>Esparsette</t>
  </si>
  <si>
    <t>Serradella</t>
  </si>
  <si>
    <t>Steinklee</t>
  </si>
  <si>
    <t>Kleemischung aus NC 421, 427, 431 (stickstoffbindend)</t>
  </si>
  <si>
    <t>Luzerne-Gras</t>
  </si>
  <si>
    <t>Gras-Leguminosen Gemisch (Leguminosen überwiegt)</t>
  </si>
  <si>
    <t>DGL Neueinsaat als Ersatz für genehmigten DGL Umbruch</t>
  </si>
  <si>
    <t>Wiesen</t>
  </si>
  <si>
    <t>Mähweiden</t>
  </si>
  <si>
    <t>Weiden und Almen</t>
  </si>
  <si>
    <t>Hutungen</t>
  </si>
  <si>
    <t>Almen und Alpen</t>
  </si>
  <si>
    <t>Streuwiesen</t>
  </si>
  <si>
    <t>Grünland</t>
  </si>
  <si>
    <t>Sommerweiden für Wanderschafe</t>
  </si>
  <si>
    <t>Beweidete Sandheiden</t>
  </si>
  <si>
    <t>Beweidete Moorheiden</t>
  </si>
  <si>
    <t>Beweidete Magerrasen</t>
  </si>
  <si>
    <t>Beweidete montane Wiesen</t>
  </si>
  <si>
    <t>Gemähte Magerrasen</t>
  </si>
  <si>
    <t>Gemähte montane Wiesen</t>
  </si>
  <si>
    <t>Streuobstfläche mit Grünlandnutzung</t>
  </si>
  <si>
    <t>Streuobstfläche ohne Grünlandnutzung</t>
  </si>
  <si>
    <t>Nicht DZ-beihilfefähige Hutungen</t>
  </si>
  <si>
    <t xml:space="preserve">Anteil an Gemeinschaftsweiden  </t>
  </si>
  <si>
    <t>Dauergrünland unter etablierten lokalen Praktiken (z.B. Heide)</t>
  </si>
  <si>
    <t>Wildäsungsfläche</t>
  </si>
  <si>
    <t>(Beta-)Rübensamenvermehrung</t>
  </si>
  <si>
    <t xml:space="preserve">Grassamenvermehrung </t>
  </si>
  <si>
    <t>Wildsamenvermehrung</t>
  </si>
  <si>
    <t>Versuchsflächen mit mehreren beihilfefähigen Kulturarten</t>
  </si>
  <si>
    <t>Mischkulturen</t>
  </si>
  <si>
    <t>Saatmais (Saatgutvermehrung)</t>
  </si>
  <si>
    <t>Stilllegung nach FELEG/GAL/ALG</t>
  </si>
  <si>
    <t>Nicht landwirtschaftliche, aber §11 (1) Nr.3 Bst. c) der GAPDZV förderfähige Fläche (Aufforstungsverpflichtung nach VO 1257/1999 oder VO (EG) Nr. 1698/2005 oder VO 1305/2013 oder VO 2021/2115 oder bei Eingehung damit in Einklang stehender öffentlich finanzierter Maßnahme aufgeforstete Fläche)</t>
  </si>
  <si>
    <t xml:space="preserve">aufgeforstete Dauergrünlandflächen, weder nach VO 1257/99 oder VO 1698/2005 oder VO 1305/2013 </t>
  </si>
  <si>
    <t>Nicht landwirtschaftliche, aber nach §11 (1) Nr.3 Bst. d der GAPDZV förderfähige Fläche (Stilllegungsverpflichtung nach VO 1257/1999 oder VO (EG) Nr. 1698/2005 oder VO 1305/2013 oder VO 2021/2115)</t>
  </si>
  <si>
    <t>Nicht landwirtschaftliche, aber nach §11 (1) Nr.3 Bst. a) aa) oder cc) der GAPDZV förderfähige Fläche (Infolge Anwendung Natura2000)</t>
  </si>
  <si>
    <t>Nicht landwirtschaftliche, aber nach §11 (1) Nr.3 Bst. a) bb) der GAPDZV förderfähige Fläche (Infolge Anwendung der Wasserrahmenrichtlinie)</t>
  </si>
  <si>
    <t>Nicht landwirtschaftliche, aber nach §11 (1) Nr.3 Bst. b) der GAPDZV förderfähige Fläche (In Folge einer Maßnahme, die Paludikulturen zur Erzeugung von nicht in Anhang I AEUV aufgeführten Erzeugnissen erlaubt)</t>
  </si>
  <si>
    <t xml:space="preserve">Ackerland aus der Erzeugung genommen </t>
  </si>
  <si>
    <t xml:space="preserve">Dauergrünland aus der Erzeugung genommen </t>
  </si>
  <si>
    <t>Dauerkulturen aus der Erzeugung genommen</t>
  </si>
  <si>
    <t>Gruppe</t>
  </si>
  <si>
    <t>AL</t>
  </si>
  <si>
    <t>-</t>
  </si>
  <si>
    <t>keine Nutzung</t>
  </si>
  <si>
    <t>Erbe</t>
  </si>
  <si>
    <t>X</t>
  </si>
  <si>
    <t>Streifen auf Fläche zu digitalisieren, Bindung auf Fläche?</t>
  </si>
  <si>
    <t>Bindung auf Fläche</t>
  </si>
  <si>
    <t>DK</t>
  </si>
  <si>
    <t>DGL</t>
  </si>
  <si>
    <t>Verwendung (z.B. als Futter) angeben</t>
  </si>
  <si>
    <t>Art der Leg ist anzugeben</t>
  </si>
  <si>
    <t>Ölsaaten</t>
  </si>
  <si>
    <t>Ackerfutter</t>
  </si>
  <si>
    <t>Dauergrünland</t>
  </si>
  <si>
    <t>Art ist anzugeben</t>
  </si>
  <si>
    <t>Sonstiges</t>
  </si>
  <si>
    <t>sonstiges</t>
  </si>
  <si>
    <t>ohne Produktion</t>
  </si>
  <si>
    <t>S</t>
  </si>
  <si>
    <t xml:space="preserve">Stärkekartoffeln </t>
  </si>
  <si>
    <t>Hackfrucht</t>
  </si>
  <si>
    <t>Kartoffeln (Speise)</t>
  </si>
  <si>
    <t>Zuckerrüben</t>
  </si>
  <si>
    <t>Topinambur</t>
  </si>
  <si>
    <t>Süßkartoffel</t>
  </si>
  <si>
    <t>Pflanzkartoffeln</t>
  </si>
  <si>
    <t>soll bei kleinteiligen Parzellen unterhalb der Mindestgröße verwendet werden.</t>
  </si>
  <si>
    <t>Gemüse</t>
  </si>
  <si>
    <t>Gemüserübsen (Stoppelrübe, Weiße Rübe, Bayerische Rübe, Mairübe, Chinakohl, Pak-Choi, Teltower Rübchen, Stielmus, Herbstrübe)</t>
  </si>
  <si>
    <t>Gemüsekohl (Kopfkohl, Wirsing, Rot-/Weißkohl, Spitzkohl, Grünkohl, Kohlrabi, Markstammkohl, Blumenkohl, Romanesco, Brokkoli, Rosenkohl, Zierkohl)</t>
  </si>
  <si>
    <t>Brauner Senf/Sareptasenf</t>
  </si>
  <si>
    <t>Schwarzer Senf</t>
  </si>
  <si>
    <t>Echte Brunnenkresse</t>
  </si>
  <si>
    <t>Garten-Senfrauke, Rucola</t>
  </si>
  <si>
    <t>Gartenkresse</t>
  </si>
  <si>
    <t>Küchenkraut</t>
  </si>
  <si>
    <t>Gartenrettiche (Weiße/rote Rettiche, schwarzer Winterrettich, Ölrettich, Radieschen)</t>
  </si>
  <si>
    <t>Weißer Senf, Gelber Senf</t>
  </si>
  <si>
    <t>Steckrübe, Kohlrübe (Gemüseanbau)</t>
  </si>
  <si>
    <t>Tomaten</t>
  </si>
  <si>
    <t>Auberginen</t>
  </si>
  <si>
    <t>Paprika, Chilli, Peperoni</t>
  </si>
  <si>
    <t>Schwarze Tollkirsche</t>
  </si>
  <si>
    <t>Gurke (Salatgurke, Einlegegurke)</t>
  </si>
  <si>
    <t xml:space="preserve">Zuckermelone </t>
  </si>
  <si>
    <t>Riesenkürbis (Riesenkürbis, Hokkaidokürbis)</t>
  </si>
  <si>
    <t>Gartenkürbis (Gartenkürbis, Steirischer Kürbis, Zucchini, Spaghettikürbis, Zierkürbis)</t>
  </si>
  <si>
    <t>Melone  (Wassermelone)</t>
  </si>
  <si>
    <t>Möhre (Möhre/Karotte, Futtermöhre)</t>
  </si>
  <si>
    <t>Gartenbohne (Gartenbohne/Buschbohne/Stangenbohne, Feuerbohne/Prunkbohne)</t>
  </si>
  <si>
    <t>Feldsalat/Ackersalat/ Rapunzel</t>
  </si>
  <si>
    <t>Lattich (Garten-Salat/Lattich, Lollo Rosso, Romana-Salat/Römischer Salat)</t>
  </si>
  <si>
    <t>Spinat</t>
  </si>
  <si>
    <t>Mangold, Rote Beete/Rote Rübe</t>
  </si>
  <si>
    <t>Melde (Garten-Melde)</t>
  </si>
  <si>
    <t>Sellerie (Knollen-Sellerie, Bleich-Sellerie, Stangen-Sellerie)</t>
  </si>
  <si>
    <t>Ampfer (Wiesen-Sauerampfer)</t>
  </si>
  <si>
    <t>Pastinaken</t>
  </si>
  <si>
    <t>Zichorien/Wegwarten (Chicorée, Radicchio, krausblättrige Endivie, ganzblättrige Endivie, Zichorie)</t>
  </si>
  <si>
    <t>Kichererbsen</t>
  </si>
  <si>
    <t>Meerettich</t>
  </si>
  <si>
    <t>Schwarzwurzeln</t>
  </si>
  <si>
    <t>Fenchel (Gemüsefenchel, Körnerfenchel)</t>
  </si>
  <si>
    <t>Dill, Gurkenkraut</t>
  </si>
  <si>
    <t>Kerbel (Kerbel/echter Kerbel, Wiesenkerbel)</t>
  </si>
  <si>
    <t>Anis</t>
  </si>
  <si>
    <t xml:space="preserve">Kümmel </t>
  </si>
  <si>
    <t xml:space="preserve">Kreuzkümmel </t>
  </si>
  <si>
    <t>Schwarzkümmel (Echter Schwarzkümmel, Jungfer im Grünen)</t>
  </si>
  <si>
    <t>Koriander</t>
  </si>
  <si>
    <t>Liebstöckel/Maggikraut</t>
  </si>
  <si>
    <t>Petersilie</t>
  </si>
  <si>
    <t>Basilikum</t>
  </si>
  <si>
    <t>Rosmarin</t>
  </si>
  <si>
    <t>Salbei (Küchen-/Heilsalbei, Buntschopf-Salbei)</t>
  </si>
  <si>
    <t>Borretsch</t>
  </si>
  <si>
    <t>Oregano (Echter Majoran, Oregano/Dost/Wilder Majoran)</t>
  </si>
  <si>
    <t>Bohnenkraut</t>
  </si>
  <si>
    <t>Ysop/Eisenkraut</t>
  </si>
  <si>
    <t>Verbenen (Echtes Eisenkraut)</t>
  </si>
  <si>
    <t>Lavendel (Echter Lavendel, Speik-Lavendel, Hybrid-Lavendel)</t>
  </si>
  <si>
    <t>Thymian</t>
  </si>
  <si>
    <t>Melisse (Zitronenmelisse)</t>
  </si>
  <si>
    <t>Enzian</t>
  </si>
  <si>
    <t>Minzen (Pfefferminze, Grüne Minze)</t>
  </si>
  <si>
    <t>Wermut, Estragon, Beifuß</t>
  </si>
  <si>
    <t>Ringelblumen (Garten-Ringelblume)</t>
  </si>
  <si>
    <t>Sonnenhut (Schmalblättriger Sonnenhut, Purpur-Sonnenhut)</t>
  </si>
  <si>
    <t>Wegerich (Spitzwegerich)</t>
  </si>
  <si>
    <t>Kamillen (Echte Kamille)</t>
  </si>
  <si>
    <t>Schafgarben (Gelbe Schafgarbe)</t>
  </si>
  <si>
    <t>Baldrian (Echter Baldrian)</t>
  </si>
  <si>
    <t>Echtes Johanniskraut/Hyperikum</t>
  </si>
  <si>
    <t>Frauenmantel</t>
  </si>
  <si>
    <t>Mariendisteln</t>
  </si>
  <si>
    <t>Geißraute</t>
  </si>
  <si>
    <t>Löwenzahn</t>
  </si>
  <si>
    <t>Engelwurzen (Arznei-Engelwurz, Echter Engelwurz)</t>
  </si>
  <si>
    <t>Malven (Wilde Malve)</t>
  </si>
  <si>
    <t>echte Arnika (Arnica montana)</t>
  </si>
  <si>
    <t>Hanf</t>
  </si>
  <si>
    <t>Hanfsorte ist anzugeben</t>
  </si>
  <si>
    <t>Rollrasen, Vegetationsmappen für Dachbegrünung</t>
  </si>
  <si>
    <t>Färber-Waid</t>
  </si>
  <si>
    <t>Kanariensaat/Echtes Glanzgras</t>
  </si>
  <si>
    <t>Virginischer Tabak</t>
  </si>
  <si>
    <t>Mohn (Schlafmohn, Backmohn)</t>
  </si>
  <si>
    <t>Erdbeeren</t>
  </si>
  <si>
    <t>Färberdisteln</t>
  </si>
  <si>
    <t>Brennnesseln (Große Brennnessel)</t>
  </si>
  <si>
    <t>Färberkrapp (Rubia tinctorum)</t>
  </si>
  <si>
    <t>Zierpflanze</t>
  </si>
  <si>
    <t>Goldlack</t>
  </si>
  <si>
    <t>Einjähriges Silberblatt</t>
  </si>
  <si>
    <t>Garten-/Sommerlevkoje</t>
  </si>
  <si>
    <t>Kugelamarant (Echter Kugelamarant)</t>
  </si>
  <si>
    <t>Taglilien (Essbare Taglilie)</t>
  </si>
  <si>
    <t>Lilien (Türkenbund)</t>
  </si>
  <si>
    <t>Narzissen / Osterglocken</t>
  </si>
  <si>
    <t>Bischofskraut</t>
  </si>
  <si>
    <t>Hasenohren (rundblättriges Hasenohr)</t>
  </si>
  <si>
    <t>Seidenpflanzen (Indianer-Seidenpflanze)</t>
  </si>
  <si>
    <t>Hyazinthe (Garten-Hyazinthe)</t>
  </si>
  <si>
    <t xml:space="preserve">Milchstern </t>
  </si>
  <si>
    <t>Astern (Sommeraster)</t>
  </si>
  <si>
    <t>Chrysanthemen (Garten-Chrysantheme, Winteraster)</t>
  </si>
  <si>
    <t xml:space="preserve">Strohblumen </t>
  </si>
  <si>
    <t xml:space="preserve">Edelweiß </t>
  </si>
  <si>
    <t>Margeriten</t>
  </si>
  <si>
    <t>Rudbeckien (Schwarzäugige Rudbeckie/Sonnenhut, Leuchtender Sonnenhut, Schlitzblättriger Sonnenhut)</t>
  </si>
  <si>
    <t>Tagetes/Studentenblume</t>
  </si>
  <si>
    <t>Wucherblumen (Mutterkraut)</t>
  </si>
  <si>
    <t>Strandflieder (Geflügelter Strandflieder)</t>
  </si>
  <si>
    <t>Spreublumen (Einjährige Papierblume)</t>
  </si>
  <si>
    <t>Zinnien</t>
  </si>
  <si>
    <t>Taubnesseln (Weiße Taubnessel)</t>
  </si>
  <si>
    <t>Gladiolen</t>
  </si>
  <si>
    <t xml:space="preserve">Tulpen </t>
  </si>
  <si>
    <t>Trauben-Silberkerze</t>
  </si>
  <si>
    <t>Rittersporn</t>
  </si>
  <si>
    <t>Skabiosen</t>
  </si>
  <si>
    <t xml:space="preserve">Dahlien </t>
  </si>
  <si>
    <t>Rosenwurz</t>
  </si>
  <si>
    <t>Krokusse (Safran, Garten-Krokus)</t>
  </si>
  <si>
    <t>Hibiskus (Chinesischer Roseneibisch)</t>
  </si>
  <si>
    <t>Strauch-/Bechermalven (Bechermalve)</t>
  </si>
  <si>
    <t xml:space="preserve">Wolfsmilch </t>
  </si>
  <si>
    <t>Löwenmäulchen (Großes Löwenmaul)</t>
  </si>
  <si>
    <t xml:space="preserve">Montbretien </t>
  </si>
  <si>
    <t>Halskräuter (Blaues Halskraut)</t>
  </si>
  <si>
    <t>Gipskräuter (Schleierkraut)</t>
  </si>
  <si>
    <t>Pampasgräser (Amerikanisches Pampasgras)</t>
  </si>
  <si>
    <t>Kosmeen (Gemeines Schmuckkörbchen)</t>
  </si>
  <si>
    <t>Nachtkerzen (Diptam)</t>
  </si>
  <si>
    <t>Nachtkerzen (Oenothera)</t>
  </si>
  <si>
    <t>Königskerzen (Großblütige Königskerze)</t>
  </si>
  <si>
    <t xml:space="preserve">Kapuzinerkresse </t>
  </si>
  <si>
    <t>Pfingstrosen/Päonien (Gemeine Pfingstrose, Strauch-Pfingstrose)</t>
  </si>
  <si>
    <t>Schwertlilien (Deutsche Schwertlilie)</t>
  </si>
  <si>
    <t>Wiesenknopf (Kleiner Wiesenknopf, Pimpinelle)</t>
  </si>
  <si>
    <t>Zieste (Deutscher Ziest, Knollen-Ziest)</t>
  </si>
  <si>
    <t>Vergissmeinnicht (Wald-Vergissmeinnicht)</t>
  </si>
  <si>
    <t>Portulak</t>
  </si>
  <si>
    <t>Nelken (Bartnelke, Land-/Edelnelke)</t>
  </si>
  <si>
    <t>Gewöhnlicher Leberbalsam (Ageratum)</t>
  </si>
  <si>
    <t>Gelber Leberbalsam (Lonas)</t>
  </si>
  <si>
    <t>Kornblumen</t>
  </si>
  <si>
    <t>Veilchen (Horn-Veilchen, Garten-Stiefmütterchen, Wildes Stiefmütterchen)</t>
  </si>
  <si>
    <t>Phacelia (als Hauptkultur z.B. Saatgutvermehrung)</t>
  </si>
  <si>
    <t xml:space="preserve">Alpendistel </t>
  </si>
  <si>
    <t>Amacrinum</t>
  </si>
  <si>
    <t>Begonien</t>
  </si>
  <si>
    <t>Calla/Drachenwurz</t>
  </si>
  <si>
    <t>Glockenblumen (Campanula)</t>
  </si>
  <si>
    <t>Schildblume (Chelone)</t>
  </si>
  <si>
    <t>Christrose-/Schnee-/Weihnachtsrose, Korischer Nieswurz</t>
  </si>
  <si>
    <t>Eukalyptus</t>
  </si>
  <si>
    <t>Fingerhut</t>
  </si>
  <si>
    <t>Fuchsien</t>
  </si>
  <si>
    <t>Geranien</t>
  </si>
  <si>
    <t>Veronica/Hebe/Ehrenpreis</t>
  </si>
  <si>
    <t>Anemonen (Herbstanemone, Japanische Anemone)</t>
  </si>
  <si>
    <t>Knollenbegonien</t>
  </si>
  <si>
    <t>Kornrade</t>
  </si>
  <si>
    <t>Leimkraut/Taubenkropf-Leimkraut</t>
  </si>
  <si>
    <t>Orchideen</t>
  </si>
  <si>
    <t>Pelargonien</t>
  </si>
  <si>
    <t>Fetthenne, Mauerpfeffer (Sedum)</t>
  </si>
  <si>
    <t>Rhizinus</t>
  </si>
  <si>
    <t>Ramtillkraut</t>
  </si>
  <si>
    <t>Husarenknopf (Sanvitalia)</t>
  </si>
  <si>
    <t xml:space="preserve">Goldrute (Solidago) </t>
  </si>
  <si>
    <t>Streptocarpus/Drehfrucht</t>
  </si>
  <si>
    <t>Iberischer Drachenkopf</t>
  </si>
  <si>
    <t>Braunellen</t>
  </si>
  <si>
    <t>Hauswurz (Sempervivum)</t>
  </si>
  <si>
    <t>Mühlenbeckia/Drahtsträucher</t>
  </si>
  <si>
    <t>Knöterich (Persicaria)</t>
  </si>
  <si>
    <t>Garten-Petunie</t>
  </si>
  <si>
    <t>Polygonum</t>
  </si>
  <si>
    <t>Köcherblümchen (Cuphea)</t>
  </si>
  <si>
    <t>Silberbrandschopf</t>
  </si>
  <si>
    <t>Energiepflanze einer Gattung/Art, die in der aktuellen Liste nicht aufgeführt ist</t>
  </si>
  <si>
    <t>Energiepflanze</t>
  </si>
  <si>
    <t>Silphium (Durchwachsene Silphie, Becherpflanze)</t>
  </si>
  <si>
    <t>Sudangras</t>
  </si>
  <si>
    <t>Virginiamalve</t>
  </si>
  <si>
    <t>Staudenknöterich, Igniscum</t>
  </si>
  <si>
    <t>Rutenhirse/Switchgras</t>
  </si>
  <si>
    <t>Chinaschilf/Miscanthus</t>
  </si>
  <si>
    <t>Riesenweizengras/Szarvasi-Gras/Hirschgras</t>
  </si>
  <si>
    <t>Rohrglanzgras</t>
  </si>
  <si>
    <t>Pflanzenmischung mit Hanf</t>
  </si>
  <si>
    <t>Wildpflanzenmischung zur Energieerzeugung</t>
  </si>
  <si>
    <t>Kern- und Steinobst</t>
  </si>
  <si>
    <t>Dauerkultur</t>
  </si>
  <si>
    <t>Streuobst (ohne Wiesennutzung)</t>
  </si>
  <si>
    <t>Birnen (Ertragsanlagen)</t>
  </si>
  <si>
    <t>sonst. Obstanlagen in Vollanbau (ohne Äpfel, Birnen, Pfirsiche)</t>
  </si>
  <si>
    <t>Kernobst z.B. Äpfel, Birnen</t>
  </si>
  <si>
    <t>Steinobst, z. B. Kirschen, Pflaumen</t>
  </si>
  <si>
    <t>Beerenobst, z.B. Johannis-, Stachel-, Himbeeren</t>
  </si>
  <si>
    <t>Sanddorn</t>
  </si>
  <si>
    <t>Sonstige Obstanlagen z.B. Holunder, Aronia, Maulbeeren</t>
  </si>
  <si>
    <t>Pfirsiche in Vollanbau</t>
  </si>
  <si>
    <t>Kirschen (Ertragsanlagen)</t>
  </si>
  <si>
    <t>Pflaumen (Ertragsanlagen)</t>
  </si>
  <si>
    <t>Haselnüsse</t>
  </si>
  <si>
    <t>Walnüsse</t>
  </si>
  <si>
    <t>sonstige Schalenfrüchte</t>
  </si>
  <si>
    <t xml:space="preserve">Äpfel in Vollanbau </t>
  </si>
  <si>
    <t>sonst. Steinobst (ohne Kirschen, Pflaumen)</t>
  </si>
  <si>
    <t>Baumschulen, nicht für Beerenobst</t>
  </si>
  <si>
    <t>Beerenobst zur Vermehrung (in Baumschulen)</t>
  </si>
  <si>
    <t>Korbweiden</t>
  </si>
  <si>
    <t>KUP lt. GAPDZV</t>
  </si>
  <si>
    <t>Rebland</t>
  </si>
  <si>
    <t>Bestockte Rebfläche</t>
  </si>
  <si>
    <t>Unbestockte Rebfläche</t>
  </si>
  <si>
    <t>Rebschulfläche</t>
  </si>
  <si>
    <t>Unterlagsrebfläche</t>
  </si>
  <si>
    <t>Steillagenweinbau</t>
  </si>
  <si>
    <t>Tafeltrauben</t>
  </si>
  <si>
    <t>Weinbergbrache</t>
  </si>
  <si>
    <t>Sonstige Dauerkulturen</t>
  </si>
  <si>
    <t>Rhabarber</t>
  </si>
  <si>
    <t>Dauerkultur einer Gattung/Art, die in der aktuellen Liste nicht aufgeführt ist</t>
  </si>
  <si>
    <t>Hopfen</t>
  </si>
  <si>
    <t>Aromahopfen</t>
  </si>
  <si>
    <t>Bitterhopfen</t>
  </si>
  <si>
    <t>Hopfen vorübergehend stillgelegt (Gerüst steht noch)</t>
  </si>
  <si>
    <t>Spargel</t>
  </si>
  <si>
    <t>Artischocke</t>
  </si>
  <si>
    <t>Heidekraut</t>
  </si>
  <si>
    <t>Rosen (Baumschulen), Schnittrosen</t>
  </si>
  <si>
    <t>Rhododendron</t>
  </si>
  <si>
    <t>Trüffel</t>
  </si>
  <si>
    <t>Wiesen (Grünlandneueinsaat im Rahmen von AUKM)</t>
  </si>
  <si>
    <t>Mähweiden (Grünlandneueinsaat im Rahmen von AUKM)</t>
  </si>
  <si>
    <t>Weiden (Grünlandneueinsaat im Rahmen von AUKM)</t>
  </si>
  <si>
    <t>Stilllegung für Naturschutz und Landschaftspflege (5-Jahresprogramm) (auf AL)</t>
  </si>
  <si>
    <t>Stilllegung für Naturschutz und Landschaftspflege (5-Jahresprogramm) (auf GL)</t>
  </si>
  <si>
    <t>Brache im Rahmen einer VNS-Maßnahme</t>
  </si>
  <si>
    <t>nach Art. 22 bis 24 der VO (EG) Nr. 1257/99 oder VO 2021/2115 stillgelegte Ackerfläche</t>
  </si>
  <si>
    <t>nach Art. 22 bis 24 der VO (EG) Nr. 1257/99 oder VO 2021/2115 stillgelegte Dauergrünlandfläche</t>
  </si>
  <si>
    <t>Feld/Wald/Ufer</t>
  </si>
  <si>
    <t>Grünbrache 1-jährig</t>
  </si>
  <si>
    <t>Grünbrache 2-jährig</t>
  </si>
  <si>
    <t>Brache mit Einsaat von einjährigen Blühmischungen</t>
  </si>
  <si>
    <t>Sukzessionsstreifen (mit dem Ziel einer Kondi-LE Hecke)</t>
  </si>
  <si>
    <t>Nach Ablauf der Verpflichtung wird der Sukzessionsstreifen eine CC Hecke</t>
  </si>
  <si>
    <t>Winterhartes Gemenge Getreide/Leguminose (Getreide überwiegt)</t>
  </si>
  <si>
    <t>Winterhartes Leguminosengemenge</t>
  </si>
  <si>
    <t>Schwarzbrache (ganzjährig schwarz bzw. offen)</t>
  </si>
  <si>
    <t>Pufferstreifen (AUKM)</t>
  </si>
  <si>
    <t>Schonfläche unterjährig</t>
  </si>
  <si>
    <t>Schonfläche zweijährig</t>
  </si>
  <si>
    <t>Blühsplitterflächen max. 2,5 ha</t>
  </si>
  <si>
    <t>Ackerrandstreifen und Blühflächen</t>
  </si>
  <si>
    <t>Mehrjährige Blühstreifen und Blühflächen</t>
  </si>
  <si>
    <t>Grünland ohne landwirtschaftliche Nutzung</t>
  </si>
  <si>
    <t>Biotope ohne landwirtschaftliche Nutzung (AUKM)</t>
  </si>
  <si>
    <t>Biotope mit landwirtschaftlicher Nutzung</t>
  </si>
  <si>
    <t>Flächen mit LPR-Pflegevertrag</t>
  </si>
  <si>
    <t>Saum- und Bandstrukturen</t>
  </si>
  <si>
    <t>Streuwiesen (Hauptzweck Naturschutz, ohne ldw. Nutzung)</t>
  </si>
  <si>
    <t>Pflege aufgegebener Flächen im Rahmen einer VNS-Maßnahme</t>
  </si>
  <si>
    <t>Haus- und Nutzgärten</t>
  </si>
  <si>
    <t>Bewirtschaftete Gewässer/Teichflächen</t>
  </si>
  <si>
    <t>Unbewirtschaftes Gewässer</t>
  </si>
  <si>
    <t>Gründüngung im Hauptfruchtanbau</t>
  </si>
  <si>
    <t>Aufforstung n. d. Aufforstungsprämie `91 bis `92</t>
  </si>
  <si>
    <t>Erstaufforstung ldw. Flächen gem. VO (EG) Nr. 1257/1999 (Ödland)</t>
  </si>
  <si>
    <t>Aufforstung nach der Einkommensverlustprämie ab 2007</t>
  </si>
  <si>
    <t>Dämme und Deiche</t>
  </si>
  <si>
    <t>Unkultivierte Moorfläche</t>
  </si>
  <si>
    <t>Unkultivierte Heidefläche</t>
  </si>
  <si>
    <t>Grünland (nicht DZ fähig)</t>
  </si>
  <si>
    <t>Pilzbeet- und Gemüseflächen in Gebäuden (nicht im Gewächshaus)</t>
  </si>
  <si>
    <t>Pilze unter Glas</t>
  </si>
  <si>
    <t>Sonstige KUP</t>
  </si>
  <si>
    <t>Weihnachtsbäume</t>
  </si>
  <si>
    <t>Alle anderen Flächen (keine LF)</t>
  </si>
  <si>
    <t>Nicht landwirt. Flächen in der Verfügungsgewalt des Antragstellers, die  gemäß § 15 Absatz 1 des Direktzahlungen-Durchführungsgesetzes als umweltsensibles Dauergrünland bestimmt worden sind</t>
  </si>
  <si>
    <t xml:space="preserve">Nicht landwirt. Flächen in folge Genehmigung DGL Umwandlung </t>
  </si>
  <si>
    <t>Vorübergehende, unbefestigte Mieten, Stroh-, Futter- oder Dunglagerplätze auf DGL</t>
  </si>
  <si>
    <t>Forstflächen (Waldbodenflächen)</t>
  </si>
  <si>
    <t>Vorübergehende, unbefestigte Mieten, Stroh-, Futter oder Dunglagerplätze auf AL</t>
  </si>
  <si>
    <t>Abbau-, Öd-, Un-, Geringstland, Sukzessionsflächen – dauerhaft aus der Erzeugung genommen</t>
  </si>
  <si>
    <t>Ackerkultur einer Gattung/Art, die in der aktuellen Liste nicht aufgeführt ist</t>
  </si>
  <si>
    <t>Gruppe nach ÖR 2</t>
  </si>
  <si>
    <t>Leguminosen</t>
  </si>
  <si>
    <t>Pseudogetreide</t>
  </si>
  <si>
    <t>Ackerfutter / Getreide</t>
  </si>
  <si>
    <t>Ackerfutter / Leguminose</t>
  </si>
  <si>
    <t>Sonstiges / Getreide</t>
  </si>
  <si>
    <t>Küchenkraut / Leguminose</t>
  </si>
  <si>
    <t>Zierpflanze / Getreide</t>
  </si>
  <si>
    <t>LF</t>
  </si>
  <si>
    <t>Verw HE</t>
  </si>
  <si>
    <t>großkörnig</t>
  </si>
  <si>
    <t>kleinkörnig</t>
  </si>
  <si>
    <t>B</t>
  </si>
  <si>
    <t>I</t>
  </si>
  <si>
    <t>Legu großkörnig</t>
  </si>
  <si>
    <t>Achtung, alle Angaben hier vorläufig!</t>
  </si>
  <si>
    <t>.0</t>
  </si>
  <si>
    <t>Leguminosen, großkörnig</t>
  </si>
  <si>
    <t xml:space="preserve">aktueller gesamter Leguminosenanteil </t>
  </si>
  <si>
    <t>Leguminosenmischung, großkörnig</t>
  </si>
  <si>
    <t>Leguminosenmischung, kleinkörnig</t>
  </si>
  <si>
    <t>Getreidemischkultur</t>
  </si>
  <si>
    <t>Sonstige Mischkultur</t>
  </si>
  <si>
    <t>Energiepflanzenmischkultur</t>
  </si>
  <si>
    <t>Bennenung Mischkulturen</t>
  </si>
  <si>
    <t>Bennennungen Leguminosen</t>
  </si>
  <si>
    <t>Leguminosen, kleinkörnig</t>
  </si>
  <si>
    <t>Bennenung Getreide</t>
  </si>
  <si>
    <t xml:space="preserve">Mindestanteil von ≥ 10 % Leguminosen und -mischkulturen </t>
  </si>
  <si>
    <t>Nebenrechnung zur Zummenfassung der Mischkulturen</t>
  </si>
  <si>
    <t>NC</t>
  </si>
  <si>
    <t>Kultur</t>
  </si>
  <si>
    <t>Anbauumfang</t>
  </si>
  <si>
    <t>mind. einmal vorhanden?</t>
  </si>
  <si>
    <t>Summe</t>
  </si>
  <si>
    <t>Abzug von HFA</t>
  </si>
  <si>
    <t>Abzug Brachen</t>
  </si>
  <si>
    <t>AL KN</t>
  </si>
  <si>
    <t>in Kwasser2</t>
  </si>
  <si>
    <t>Erosionsschutz</t>
  </si>
  <si>
    <t>Uferrandstreifenprogramm (HALM 2 C.3.6)</t>
  </si>
  <si>
    <t>AUKM</t>
  </si>
  <si>
    <t>Blühfläche, mehrjährig (HALM 2 C.3.2)</t>
  </si>
  <si>
    <t xml:space="preserve">Schutzstreifen Erosion (HALM 2 C.3.3) </t>
  </si>
  <si>
    <r>
      <t xml:space="preserve">Anbau im Gemenge </t>
    </r>
    <r>
      <rPr>
        <sz val="9"/>
        <color theme="1"/>
        <rFont val="Calibri"/>
        <family val="2"/>
        <scheme val="minor"/>
      </rPr>
      <t>(nur bei NCs 250 und 434)</t>
    </r>
  </si>
  <si>
    <t>Gibt es welche?</t>
  </si>
  <si>
    <t>Bitte die Hinweise und Warnungen beachten!</t>
  </si>
  <si>
    <t>Kleegras (Gras überwiegt, sonst 434 verwenden)</t>
  </si>
  <si>
    <t>Humusmehrende Kulturen</t>
  </si>
  <si>
    <t xml:space="preserve">mind. 40 % humusmehrende Kulturen </t>
  </si>
  <si>
    <t xml:space="preserve">insgesamt max. 20 % Anteil an Kartoffeln, Mais und Zuckerrüben </t>
  </si>
  <si>
    <t>aktueller Anteil humusmehrender Kulturen</t>
  </si>
  <si>
    <t>humus-mehrende Kultur</t>
  </si>
  <si>
    <t>humusmehrend</t>
  </si>
  <si>
    <t>! Achtung !</t>
  </si>
  <si>
    <t>tatsächlich förderfähige Ackerfläche</t>
  </si>
  <si>
    <t>(Einfluss auf Förderhöhe und Anforderungen der HALM 2-Module)</t>
  </si>
  <si>
    <t>nicht förderfähig</t>
  </si>
  <si>
    <t>davon erfasste Brachflächen</t>
  </si>
  <si>
    <t>Zusammenfassung Mais</t>
  </si>
  <si>
    <t>Zusammenfassung Kartoffeln</t>
  </si>
  <si>
    <t>Abzug Mais</t>
  </si>
  <si>
    <t>Abzug Kartoffeln</t>
  </si>
  <si>
    <t>Fachliche und technische Umsetzung:</t>
  </si>
  <si>
    <t>Manuel Fränzke</t>
  </si>
  <si>
    <t>FG 33 - Fachinformation Pflanzenproduktion</t>
  </si>
  <si>
    <t>manuel.fraenzke@llh.hessen.de</t>
  </si>
  <si>
    <t>FG 11 - Beratungsteam Ökonomie und Verfahrenstechnik</t>
  </si>
  <si>
    <t>Link zu den Kontaktpersonen FG 11</t>
  </si>
  <si>
    <t>FG 15 - Beratungsteam Ökologischer Landbau</t>
  </si>
  <si>
    <t>Link zu den Kontaktpersonen FG 15</t>
  </si>
  <si>
    <t>Haftungsausschluss</t>
  </si>
  <si>
    <t xml:space="preserve">Kombination der Öko-Regelung 2 mit </t>
  </si>
  <si>
    <t>HALM 2 C.1</t>
  </si>
  <si>
    <t>LLH Beratungskräfte als Ansprechpersonen zur ökonomischen und</t>
  </si>
  <si>
    <t>FG 13 - Beratungsteam Pflanzenbau</t>
  </si>
  <si>
    <t>Link zu Kontaktpersonen FG 13</t>
  </si>
  <si>
    <t>pflanzenbaulichen Beratung:</t>
  </si>
  <si>
    <t>Bei Fragen zur Förderung und Bewilligung von HALM 2-Maßnahmen</t>
  </si>
  <si>
    <t>Link zur Auflistung der zuständigen Bewilligungsstellen</t>
  </si>
  <si>
    <r>
      <t xml:space="preserve">unterstützen die jeweils </t>
    </r>
    <r>
      <rPr>
        <b/>
        <sz val="9"/>
        <rFont val="Arial"/>
        <family val="2"/>
      </rPr>
      <t>zuständigen Bewilligungsstellen</t>
    </r>
    <r>
      <rPr>
        <sz val="9"/>
        <rFont val="Arial"/>
        <family val="2"/>
      </rPr>
      <t xml:space="preserve"> der Landkreise.</t>
    </r>
  </si>
  <si>
    <t>Erläuterung zu den Eingabefeldern:</t>
  </si>
  <si>
    <t>= Auswahlfelder</t>
  </si>
  <si>
    <t>= Eingabefelder</t>
  </si>
  <si>
    <t>Plausibilitätsprüfungen:</t>
  </si>
  <si>
    <t>Kurzanleitung zum Planungsrechner</t>
  </si>
  <si>
    <t>Öko-Regelung 2 und HALM 2 C.1</t>
  </si>
  <si>
    <t>Hinweis:</t>
  </si>
  <si>
    <t>= Eingabefelder (optional)</t>
  </si>
  <si>
    <t>Eingaben in den Planungsrechner erfolgen über Auswahlfelder mit Dropdown-Funktion oder Eingabefelder. Letztere erfordern die Eingabe der entsprechenden Zahlenwerte und werden bei Bedarf farblich hervorgehoben.</t>
  </si>
  <si>
    <t>Förderfähigkeit nach Öko-Regelung 2</t>
  </si>
  <si>
    <t>Zusatzmodule aus HALM 2 C.1</t>
  </si>
  <si>
    <t>= Modul ist nicht aktiviert und wird nicht berechnet</t>
  </si>
  <si>
    <r>
      <t>Sind die Modulinhalte erfüllt, wird beim jeweiligen Modul "</t>
    </r>
    <r>
      <rPr>
        <b/>
        <sz val="9"/>
        <color theme="9" tint="-0.249977111117893"/>
        <rFont val="Arial"/>
        <family val="2"/>
      </rPr>
      <t>Voraussetzungen erfüllt</t>
    </r>
    <r>
      <rPr>
        <sz val="9"/>
        <rFont val="Arial"/>
        <family val="2"/>
      </rPr>
      <t>" angezeigt. Reicht das Eingegebene nicht aus, um die Anforderungen des Moduls zu erfüllen, wird "</t>
    </r>
    <r>
      <rPr>
        <b/>
        <sz val="9"/>
        <color rgb="FFC00000"/>
        <rFont val="Arial"/>
        <family val="2"/>
      </rPr>
      <t>Voraussetzungen nicht erfüllt!</t>
    </r>
    <r>
      <rPr>
        <sz val="9"/>
        <rFont val="Arial"/>
        <family val="2"/>
      </rPr>
      <t>" angezeigt.</t>
    </r>
  </si>
  <si>
    <t>Bitte beachten:</t>
  </si>
  <si>
    <t>An einigen Stellen des Planungsrechners sind Prüfungsfunktionen eingebaut, die die gemachten Angaben auf ihre Richtigkeit überprüfen. Sind Hinweise und Warnungen vorhanden, wird dies hinter der berechneten Gesamtförderhöhe angezeigt.</t>
  </si>
  <si>
    <t>FG 18 - Beratungsteam Biodiversität</t>
  </si>
  <si>
    <t>Link zu den Kontaktpersonen FG 18</t>
  </si>
  <si>
    <t>Die fünf zusätzlichen Module aus HALM 2 C.1 werden im Tabellenblatt rechts oben angezeigt und können dort ausgewählt werden. 
Unter jedem Modul ist dessen zusätzliche Anforderung und jeweilige Förderhöhe für konventionelle und ökologische Betriebe zu finden. Über das blaue Auswahlfeld kann jedes Modul einzeln ausgewählt und aktiviert werden:</t>
  </si>
  <si>
    <t>= Modul ist aktiviert, Förderfähigkeit und -höhe werden berechnet</t>
  </si>
  <si>
    <t>Je nach Modul kann die Wirtschaftsform (konventionell oder ökologisch) einen Einfluss auf die Förderhöhen und Anforderungen haben und sollte daher dringend angegeben werden.</t>
  </si>
  <si>
    <t>aktuelle Summe der Flächenanteile an Kartoffeln, Mais und Zuckerrüben</t>
  </si>
  <si>
    <t>(nicht kombinierbar mit "humusmehrenden Kulturen")</t>
  </si>
  <si>
    <t>(nicht kombinierbar mit "blühenden Kulturen")</t>
  </si>
  <si>
    <t>Brachflächen / Flächen ohne Nutzung / nicht förderfähig</t>
  </si>
  <si>
    <t xml:space="preserve">Grünland </t>
  </si>
  <si>
    <t xml:space="preserve">Streuobstfläche mit Grünlandnutzung </t>
  </si>
  <si>
    <t>Grünland unter etablierten lokalen Praktiken (z.B. Heide)</t>
  </si>
  <si>
    <t>Grünland (nicht DZ und/oder AGZ fähig)</t>
  </si>
  <si>
    <t>Dauergrünland aus der Erzeugung genommen</t>
  </si>
  <si>
    <t>Rollrasen , Vegetationsmatten für Dachbegrünung</t>
  </si>
  <si>
    <t>Sonstige Obstanlagen z.B. Holunder, Sanddorn, Aronia, Maulbeeren</t>
  </si>
  <si>
    <t>Der Planungsrechner ist als Unterstützung bei der Anbauplanung zur Öko-Regelung 2 "Vielfältige Kulturen" und der Erweiterung über die HALM 2 C.1 Maßnahme "Vielfältige Kulturen im Ackerbau" gedacht. Mögliche Fördersummen werden erst ausgegeben, wenn alle Förderbedingungen der jeweiligen Maßnahmen erfüllt sind. Folgend eine kurze Anleitung zu den Funktionen des Rechners:</t>
  </si>
  <si>
    <t>Zusammenfassung von Hauptfruchtarten</t>
  </si>
  <si>
    <r>
      <t xml:space="preserve">Eine der grundlegenden Voraussetzungen für die Förderung ist es, dass </t>
    </r>
    <r>
      <rPr>
        <i/>
        <sz val="9"/>
        <color theme="1"/>
        <rFont val="Arial"/>
        <family val="2"/>
      </rPr>
      <t>mindestens fünf</t>
    </r>
    <r>
      <rPr>
        <sz val="9"/>
        <color theme="1"/>
        <rFont val="Arial"/>
        <family val="2"/>
      </rPr>
      <t xml:space="preserve"> unterschiedliche Hauptfruchtarten (HFA) angebaut werden. Jede HFA muss mindestens 10 % und darf maximal 30 % des gesamten Flächenanteils ausmachen. Werden mehr als fünf HFA eingetragen und der Prozentsatz einer HFA liegt unter 10 %, werden die HFA </t>
    </r>
    <r>
      <rPr>
        <i/>
        <sz val="9"/>
        <color theme="1"/>
        <rFont val="Arial"/>
        <family val="2"/>
      </rPr>
      <t>automatisch zusammengefasst</t>
    </r>
    <r>
      <rPr>
        <sz val="9"/>
        <color theme="1"/>
        <rFont val="Arial"/>
        <family val="2"/>
      </rPr>
      <t>, um 10 % zu erreichen. Wurden HFA zusammengefasst, ist dies erkennbar an dem gelben Kreuz (</t>
    </r>
    <r>
      <rPr>
        <b/>
        <sz val="10"/>
        <color theme="7" tint="-0.249977111117893"/>
        <rFont val="Arial"/>
        <family val="2"/>
      </rPr>
      <t>x</t>
    </r>
    <r>
      <rPr>
        <sz val="9"/>
        <color theme="1"/>
        <rFont val="Arial"/>
        <family val="2"/>
      </rPr>
      <t>) bei "minimale und maximale Anbauanteile" und dem darunter angezeigten grünen Häkchen (</t>
    </r>
    <r>
      <rPr>
        <sz val="11"/>
        <color theme="9" tint="-0.249977111117893"/>
        <rFont val="Webdings"/>
        <family val="1"/>
        <charset val="2"/>
      </rPr>
      <t>a</t>
    </r>
    <r>
      <rPr>
        <sz val="9"/>
        <color theme="1"/>
        <rFont val="Arial"/>
        <family val="2"/>
      </rPr>
      <t>).</t>
    </r>
  </si>
  <si>
    <t>HALM 2</t>
  </si>
  <si>
    <t xml:space="preserve">Sichere Schaf- und Ziegenbeweidung </t>
  </si>
  <si>
    <t>AGZ</t>
  </si>
  <si>
    <t xml:space="preserve">B.1 </t>
  </si>
  <si>
    <t>C.1</t>
  </si>
  <si>
    <t xml:space="preserve">C.3.2 </t>
  </si>
  <si>
    <t>C.3.3</t>
  </si>
  <si>
    <t>C.3.5</t>
  </si>
  <si>
    <t>C.3.6</t>
  </si>
  <si>
    <t>D.1</t>
  </si>
  <si>
    <t>E.1</t>
  </si>
  <si>
    <t>E.2</t>
  </si>
  <si>
    <t>E.3</t>
  </si>
  <si>
    <t>H.1</t>
  </si>
  <si>
    <t>H.2</t>
  </si>
  <si>
    <t>H.3</t>
  </si>
  <si>
    <t xml:space="preserve">Ökologischer Landbau </t>
  </si>
  <si>
    <t>Vielfältige Kulturen im Ackerbau</t>
  </si>
  <si>
    <t xml:space="preserve">Integration naturbetonter Strukturelemente der Feldflur </t>
  </si>
  <si>
    <t>Pheromoneinsatz im Weinbau</t>
  </si>
  <si>
    <t>Erhaltung von Streuobstbeständen (maximal 100 Bäume/ha)</t>
  </si>
  <si>
    <t>Erhaltung des Weinbaus in Steillagen</t>
  </si>
  <si>
    <t>Naturschutzfachliche Sonderleistungen auf Grünland</t>
  </si>
  <si>
    <t>Arten- und Biotopschutz im Offenland</t>
  </si>
  <si>
    <t>Biodiversitäts-Plus</t>
  </si>
  <si>
    <t>Kulturart / Nutzung*</t>
  </si>
  <si>
    <t>Code</t>
  </si>
  <si>
    <t>Ackerland</t>
  </si>
  <si>
    <t>Feldgemüse</t>
  </si>
  <si>
    <t>Dauerkulturen</t>
  </si>
  <si>
    <t>Grundverpflichtung</t>
  </si>
  <si>
    <t xml:space="preserve">humusmehrende Kulturen </t>
  </si>
  <si>
    <t>Erosionsschutz 
C-Faktor</t>
  </si>
  <si>
    <t>Mehrjährige Blühstreifen / -flächen</t>
  </si>
  <si>
    <t>Erosionsschutzstreifen</t>
  </si>
  <si>
    <t>Gewässerschutzstreifen</t>
  </si>
  <si>
    <t>Winterhartweizen/Durum</t>
  </si>
  <si>
    <r>
      <t>X</t>
    </r>
    <r>
      <rPr>
        <vertAlign val="superscript"/>
        <sz val="11"/>
        <rFont val="Arial"/>
        <family val="2"/>
      </rPr>
      <t>G</t>
    </r>
  </si>
  <si>
    <t>F; G</t>
  </si>
  <si>
    <t>Sommerhartweizen/Durum</t>
  </si>
  <si>
    <t>Winter-Dinkel</t>
  </si>
  <si>
    <t>Sommerweichweizen</t>
  </si>
  <si>
    <t xml:space="preserve">Wintermenggetreide </t>
  </si>
  <si>
    <t xml:space="preserve"> </t>
  </si>
  <si>
    <t xml:space="preserve">Wintergerste </t>
  </si>
  <si>
    <r>
      <t>F</t>
    </r>
    <r>
      <rPr>
        <vertAlign val="superscript"/>
        <sz val="11"/>
        <rFont val="Arial"/>
        <family val="2"/>
      </rPr>
      <t>t</t>
    </r>
    <r>
      <rPr>
        <sz val="11"/>
        <rFont val="Arial"/>
        <family val="2"/>
      </rPr>
      <t>; G</t>
    </r>
    <r>
      <rPr>
        <vertAlign val="superscript"/>
        <sz val="11"/>
        <rFont val="Arial"/>
        <family val="2"/>
      </rPr>
      <t>t</t>
    </r>
  </si>
  <si>
    <r>
      <t>X</t>
    </r>
    <r>
      <rPr>
        <vertAlign val="superscript"/>
        <sz val="11"/>
        <rFont val="Arial"/>
        <family val="2"/>
      </rPr>
      <t>1</t>
    </r>
  </si>
  <si>
    <t>HALM</t>
  </si>
  <si>
    <t>Blühfläche (AUKM-Maßnahme, HALM 2 C.3.2)</t>
  </si>
  <si>
    <t>Eiweißpflanzen (Hülsenfrüchte)</t>
  </si>
  <si>
    <t>Erbsen (Markerbse, Schalerbse, Futtererbse, Peluschke)</t>
  </si>
  <si>
    <r>
      <t>X</t>
    </r>
    <r>
      <rPr>
        <vertAlign val="superscript"/>
        <sz val="11"/>
        <rFont val="Arial"/>
        <family val="2"/>
      </rPr>
      <t>L</t>
    </r>
  </si>
  <si>
    <t>Wicken (Pannonische, Zottelwicke, Saatwicke)</t>
  </si>
  <si>
    <t>Erbsen/Bohnen (Mischkultur)</t>
  </si>
  <si>
    <t>Gemenge Leguminosen/Getreide (Leguminose überwiegt)</t>
  </si>
  <si>
    <t>Sojabohnen</t>
  </si>
  <si>
    <t xml:space="preserve">Lein (Gemeiner Lein, Flachs) </t>
  </si>
  <si>
    <t>Kleegras</t>
  </si>
  <si>
    <t>Flächenstilllegung</t>
  </si>
  <si>
    <t>Aus der Produktion genommene Flächen</t>
  </si>
  <si>
    <t>Ackerland aus der Erzeugung genommen</t>
  </si>
  <si>
    <t>Hackfrüchte</t>
  </si>
  <si>
    <t>Stärkekartoffeln</t>
  </si>
  <si>
    <t>Kartoffeln</t>
  </si>
  <si>
    <t>Süßkartoffeln</t>
  </si>
  <si>
    <t xml:space="preserve">Gemüse - Einzelne Kulturarten </t>
  </si>
  <si>
    <t>612 - 620</t>
  </si>
  <si>
    <t>622 - 625</t>
  </si>
  <si>
    <t>Gartenbohne( Buschbohne…)</t>
  </si>
  <si>
    <t>636 - 644</t>
  </si>
  <si>
    <t>Kirchererbse</t>
  </si>
  <si>
    <t>646 - 648</t>
  </si>
  <si>
    <t>Küchenkräuter / Heil- und Gewürzpflanzen</t>
  </si>
  <si>
    <t>Küchenkräuter/Heil- und Gewürzpflanzen - Einzelne Kulturarten</t>
  </si>
  <si>
    <t>651-687</t>
  </si>
  <si>
    <t>Andere Handelsgewächse</t>
  </si>
  <si>
    <t>Hanf (THC-arme Sorten)</t>
  </si>
  <si>
    <t>Erdbeeren (Freiland)</t>
  </si>
  <si>
    <t>Zierpflanzen</t>
  </si>
  <si>
    <t>Zierpflanzen - Einzelne Kulturarten</t>
  </si>
  <si>
    <t>721 - 799</t>
  </si>
  <si>
    <t>510 - 520</t>
  </si>
  <si>
    <t>Energiepflanzen</t>
  </si>
  <si>
    <t>KUP lt. Direktzahlungendurchführungsverordnung</t>
  </si>
  <si>
    <r>
      <t>X</t>
    </r>
    <r>
      <rPr>
        <vertAlign val="superscript"/>
        <sz val="11"/>
        <rFont val="Arial"/>
        <family val="2"/>
      </rPr>
      <t>3</t>
    </r>
  </si>
  <si>
    <t>Sonstige Flächen</t>
  </si>
  <si>
    <t>Bewirtschaftete Gewässer/ Teichflächen</t>
  </si>
  <si>
    <t>Mais</t>
  </si>
  <si>
    <t>(wird aus untenstehender Eingabe ermittelt)</t>
  </si>
  <si>
    <t>Luzerne-Gras (Gras überwiegt, sonst 434 verwenden)</t>
  </si>
  <si>
    <t>Förderung der "Vielfältigen Kulturen" insgesamt</t>
  </si>
  <si>
    <t>Fördersatz der Öko-Regelung 2 für die Berechnung</t>
  </si>
  <si>
    <t>Fördersatz ÖR 2</t>
  </si>
  <si>
    <t>45 €/ha (in 2023)</t>
  </si>
  <si>
    <t>60 €/ha (ab 2024)</t>
  </si>
  <si>
    <t>Systematik nach Codeliste A</t>
  </si>
  <si>
    <t>Systematik / Gattung</t>
  </si>
  <si>
    <t>1.28.2.1</t>
  </si>
  <si>
    <t>1.28.2.2</t>
  </si>
  <si>
    <t>1.28.13.1</t>
  </si>
  <si>
    <t>1.28.13.2</t>
  </si>
  <si>
    <t>1.28.3.1</t>
  </si>
  <si>
    <t>1.28.3.2</t>
  </si>
  <si>
    <t>1.28.4.1</t>
  </si>
  <si>
    <t>1.28.4.2</t>
  </si>
  <si>
    <t>1.28.5.1</t>
  </si>
  <si>
    <t>1.28.5.2</t>
  </si>
  <si>
    <t>1.28.6.1</t>
  </si>
  <si>
    <t>1.28.6.2</t>
  </si>
  <si>
    <t>1.28.7</t>
  </si>
  <si>
    <t>1.28.9</t>
  </si>
  <si>
    <t>1.30.1</t>
  </si>
  <si>
    <t>1.28.8</t>
  </si>
  <si>
    <t>1.28.12</t>
  </si>
  <si>
    <t>1.1.1</t>
  </si>
  <si>
    <t>1.1.6</t>
  </si>
  <si>
    <t>1.28.14</t>
  </si>
  <si>
    <t>1.14.7</t>
  </si>
  <si>
    <t>1.14.10</t>
  </si>
  <si>
    <t>1.14.8</t>
  </si>
  <si>
    <t>1.14.4</t>
  </si>
  <si>
    <t>1.14.5</t>
  </si>
  <si>
    <t>2.1.2.1.1</t>
  </si>
  <si>
    <t>2.1.2.1.2</t>
  </si>
  <si>
    <t>2.1.2.2.1</t>
  </si>
  <si>
    <t>2.1.2.2.2</t>
  </si>
  <si>
    <t>1.6.13</t>
  </si>
  <si>
    <t>1.14.3</t>
  </si>
  <si>
    <t>1.20.1</t>
  </si>
  <si>
    <t>2.1.4.2</t>
  </si>
  <si>
    <t>2.1.3.1</t>
  </si>
  <si>
    <t>1.1.3</t>
  </si>
  <si>
    <t>1.14.17</t>
  </si>
  <si>
    <t>1.14.12</t>
  </si>
  <si>
    <t>1.14.16</t>
  </si>
  <si>
    <t>1.14.11</t>
  </si>
  <si>
    <t>1.14.14</t>
  </si>
  <si>
    <t>1.14.15</t>
  </si>
  <si>
    <t>1.14.13</t>
  </si>
  <si>
    <t>2.2.2.1</t>
  </si>
  <si>
    <t>1.40.1</t>
  </si>
  <si>
    <t>2.1.2.3</t>
  </si>
  <si>
    <t>2.1.2.4</t>
  </si>
  <si>
    <t>2.1.11.1</t>
  </si>
  <si>
    <t>2.1.5</t>
  </si>
  <si>
    <t>2.1.8.1</t>
  </si>
  <si>
    <t>2.1.12.1</t>
  </si>
  <si>
    <t>2.1.13.1</t>
  </si>
  <si>
    <t>2.2.2.2</t>
  </si>
  <si>
    <t>2.2.2.3</t>
  </si>
  <si>
    <t>2.2.3.1</t>
  </si>
  <si>
    <t>2.2.1.1</t>
  </si>
  <si>
    <t>2.3.1.1</t>
  </si>
  <si>
    <t>2.3.1.2</t>
  </si>
  <si>
    <t>2.3.2.1</t>
  </si>
  <si>
    <t>2.3.2.2</t>
  </si>
  <si>
    <t>2.3.2.3</t>
  </si>
  <si>
    <t>2.1.2.5</t>
  </si>
  <si>
    <t>1.3.11</t>
  </si>
  <si>
    <t>1.14.6</t>
  </si>
  <si>
    <t>1.10.3</t>
  </si>
  <si>
    <t>1.6.15</t>
  </si>
  <si>
    <t>1.1.5</t>
  </si>
  <si>
    <t>1.1.2</t>
  </si>
  <si>
    <t>1.3.5</t>
  </si>
  <si>
    <t>1.30.2</t>
  </si>
  <si>
    <t>1.3.14</t>
  </si>
  <si>
    <t>1.6.9</t>
  </si>
  <si>
    <t>1.14.1</t>
  </si>
  <si>
    <t>2.1.1.1</t>
  </si>
  <si>
    <t>1.6.21</t>
  </si>
  <si>
    <t>1.3.12</t>
  </si>
  <si>
    <t>1.3.2</t>
  </si>
  <si>
    <t>1.3.4</t>
  </si>
  <si>
    <t>1.3.16</t>
  </si>
  <si>
    <t>1.3.7</t>
  </si>
  <si>
    <t>1.3.10</t>
  </si>
  <si>
    <t>1.31.3</t>
  </si>
  <si>
    <t>1.3.9</t>
  </si>
  <si>
    <t>1.3.13</t>
  </si>
  <si>
    <t>1.3.15</t>
  </si>
  <si>
    <t>1.18.5</t>
  </si>
  <si>
    <t>1.18.7</t>
  </si>
  <si>
    <t>1.18.8</t>
  </si>
  <si>
    <t>1.7.1</t>
  </si>
  <si>
    <t>1.18.6</t>
  </si>
  <si>
    <t>1.18.9</t>
  </si>
  <si>
    <t>1.18.1</t>
  </si>
  <si>
    <t>1.38.1</t>
  </si>
  <si>
    <t>1.18.2</t>
  </si>
  <si>
    <t>1.18.11</t>
  </si>
  <si>
    <t>1.18.3</t>
  </si>
  <si>
    <t>1.15.1</t>
  </si>
  <si>
    <t>1.18.4</t>
  </si>
  <si>
    <t>1.6.3</t>
  </si>
  <si>
    <t>1.6.4</t>
  </si>
  <si>
    <t>1.6.12</t>
  </si>
  <si>
    <t>1.26.2</t>
  </si>
  <si>
    <t>1.6.19</t>
  </si>
  <si>
    <t>1.6.1</t>
  </si>
  <si>
    <t>1.10.2</t>
  </si>
  <si>
    <t>1.16.1</t>
  </si>
  <si>
    <t>1.33.2</t>
  </si>
  <si>
    <t>1.6.23</t>
  </si>
  <si>
    <t>1.14.2</t>
  </si>
  <si>
    <t>1.6.26</t>
  </si>
  <si>
    <t>1.3.3</t>
  </si>
  <si>
    <t>1.21.3</t>
  </si>
  <si>
    <t>1.6.33</t>
  </si>
  <si>
    <t>1.9.1</t>
  </si>
  <si>
    <t>2.1.7.1</t>
  </si>
  <si>
    <t>1.28.10</t>
  </si>
  <si>
    <t>2.2.4.1</t>
  </si>
  <si>
    <t>1.25.1</t>
  </si>
  <si>
    <t>1.33.1</t>
  </si>
  <si>
    <t>1.6.6</t>
  </si>
  <si>
    <t>1.37.1</t>
  </si>
  <si>
    <t>1.41.1</t>
  </si>
  <si>
    <t>2.1.6.1</t>
  </si>
  <si>
    <t>2.1.9.1</t>
  </si>
  <si>
    <t>2.1.10.1</t>
  </si>
  <si>
    <t>1.1.4</t>
  </si>
  <si>
    <t>1.2.2</t>
  </si>
  <si>
    <t>1.2.3</t>
  </si>
  <si>
    <t>1.2.4</t>
  </si>
  <si>
    <t>1.3.1</t>
  </si>
  <si>
    <t>1.3.6</t>
  </si>
  <si>
    <t>1.4.1</t>
  </si>
  <si>
    <t>1.5.1</t>
  </si>
  <si>
    <t>1.5.2</t>
  </si>
  <si>
    <t>1.6.5</t>
  </si>
  <si>
    <t>1.6.8</t>
  </si>
  <si>
    <t>1.6.14</t>
  </si>
  <si>
    <t>1.6.16</t>
  </si>
  <si>
    <t>1.6.17</t>
  </si>
  <si>
    <t>1.6.20</t>
  </si>
  <si>
    <t>1.6.24</t>
  </si>
  <si>
    <t>1.6.25</t>
  </si>
  <si>
    <t>1.27.1</t>
  </si>
  <si>
    <t>1.6.27</t>
  </si>
  <si>
    <t>1.6.28</t>
  </si>
  <si>
    <t>1.37.2</t>
  </si>
  <si>
    <t>1.17.3</t>
  </si>
  <si>
    <t>1.19.1</t>
  </si>
  <si>
    <t>1.31.1</t>
  </si>
  <si>
    <t>1.31.2</t>
  </si>
  <si>
    <t>1.10.1</t>
  </si>
  <si>
    <t>1.6.11</t>
  </si>
  <si>
    <t>1.12.1</t>
  </si>
  <si>
    <t>1.17.2</t>
  </si>
  <si>
    <t>1.21.1</t>
  </si>
  <si>
    <t>1.21.2</t>
  </si>
  <si>
    <t>1.13.1</t>
  </si>
  <si>
    <t>1.26.1</t>
  </si>
  <si>
    <t>1.17.1</t>
  </si>
  <si>
    <t>1.8.1</t>
  </si>
  <si>
    <t>1.11.2</t>
  </si>
  <si>
    <t>1.28.1</t>
  </si>
  <si>
    <t>1.6.10</t>
  </si>
  <si>
    <t>1.34.1</t>
  </si>
  <si>
    <t>1.23.1</t>
  </si>
  <si>
    <t>1.35.1</t>
  </si>
  <si>
    <t>1.36.1</t>
  </si>
  <si>
    <t>1.17.4</t>
  </si>
  <si>
    <t>1.33.3</t>
  </si>
  <si>
    <t>1.18.10</t>
  </si>
  <si>
    <t>1.7.2</t>
  </si>
  <si>
    <t>1.29.1</t>
  </si>
  <si>
    <t>1.11.1</t>
  </si>
  <si>
    <t>1.6.2</t>
  </si>
  <si>
    <t>1.6.18</t>
  </si>
  <si>
    <t>1.6.7</t>
  </si>
  <si>
    <t>1.39.1</t>
  </si>
  <si>
    <t>1.7.3</t>
  </si>
  <si>
    <t>1.6.32</t>
  </si>
  <si>
    <t>1.2.6</t>
  </si>
  <si>
    <t>1.42.1</t>
  </si>
  <si>
    <t>1.43.1</t>
  </si>
  <si>
    <t>1.8.2</t>
  </si>
  <si>
    <t>1.26.3</t>
  </si>
  <si>
    <t>1.31.4</t>
  </si>
  <si>
    <t>1.22.1</t>
  </si>
  <si>
    <t>1.26.4</t>
  </si>
  <si>
    <t>1.23.2</t>
  </si>
  <si>
    <t>1.45.1</t>
  </si>
  <si>
    <t>1.26.5</t>
  </si>
  <si>
    <t>1.31.5</t>
  </si>
  <si>
    <t>1.11.3</t>
  </si>
  <si>
    <t>1.11.4</t>
  </si>
  <si>
    <t>1.46</t>
  </si>
  <si>
    <t>1.45.2</t>
  </si>
  <si>
    <t>1.12.2</t>
  </si>
  <si>
    <t>1.13.2</t>
  </si>
  <si>
    <t>1.6.29</t>
  </si>
  <si>
    <t>1.6.30</t>
  </si>
  <si>
    <t>1.6.31</t>
  </si>
  <si>
    <t>1.47.1</t>
  </si>
  <si>
    <t>1.18.12</t>
  </si>
  <si>
    <t>1.18.13</t>
  </si>
  <si>
    <t>1.12.3</t>
  </si>
  <si>
    <t>1.30.4</t>
  </si>
  <si>
    <t>1.30.5</t>
  </si>
  <si>
    <t>2.2.5.1</t>
  </si>
  <si>
    <t>1.30.3</t>
  </si>
  <si>
    <t>1.44.1</t>
  </si>
  <si>
    <t>1.1.7</t>
  </si>
  <si>
    <t>BRA</t>
  </si>
  <si>
    <t>SOL</t>
  </si>
  <si>
    <t>CUC</t>
  </si>
  <si>
    <t>Ausnahmen bei Zusammenfassung nach GAPDZV Anlage 5 2.4b</t>
  </si>
  <si>
    <t>Ausnahmen für Brassica, Solana,  und Cucur</t>
  </si>
  <si>
    <t>gesamter Anbauantteil der HFA [%] inkl. Gattung</t>
  </si>
  <si>
    <t>D.2</t>
  </si>
  <si>
    <t>D.3</t>
  </si>
  <si>
    <t xml:space="preserve">Grünlandextensivierung </t>
  </si>
  <si>
    <t>Bodenbrüter-schutz</t>
  </si>
  <si>
    <t>Kennarten-nachweis</t>
  </si>
  <si>
    <t>Ackerwildkrautflächen</t>
  </si>
  <si>
    <r>
      <t>X</t>
    </r>
    <r>
      <rPr>
        <vertAlign val="superscript"/>
        <sz val="11"/>
        <rFont val="Arial"/>
        <family val="2"/>
      </rPr>
      <t>2</t>
    </r>
  </si>
  <si>
    <t xml:space="preserve">Brache mit Einsaat von einjährigen Blühmischungen </t>
  </si>
  <si>
    <r>
      <t>F</t>
    </r>
    <r>
      <rPr>
        <vertAlign val="superscript"/>
        <sz val="11"/>
        <rFont val="Arial"/>
        <family val="2"/>
      </rPr>
      <t>ta</t>
    </r>
    <r>
      <rPr>
        <sz val="11"/>
        <rFont val="Arial"/>
        <family val="2"/>
      </rPr>
      <t>; G</t>
    </r>
    <r>
      <rPr>
        <vertAlign val="superscript"/>
        <sz val="11"/>
        <rFont val="Arial"/>
        <family val="2"/>
      </rPr>
      <t>ta</t>
    </r>
  </si>
  <si>
    <r>
      <t>X</t>
    </r>
    <r>
      <rPr>
        <vertAlign val="superscript"/>
        <sz val="11"/>
        <rFont val="Arial"/>
        <family val="2"/>
      </rPr>
      <t>b</t>
    </r>
  </si>
  <si>
    <t xml:space="preserve">Sonstige Dauerkulturen </t>
  </si>
  <si>
    <r>
      <t>F</t>
    </r>
    <r>
      <rPr>
        <vertAlign val="superscript"/>
        <sz val="11"/>
        <rFont val="Arial"/>
        <family val="2"/>
      </rPr>
      <t>a</t>
    </r>
    <r>
      <rPr>
        <sz val="11"/>
        <rFont val="Arial"/>
        <family val="2"/>
      </rPr>
      <t>; G</t>
    </r>
    <r>
      <rPr>
        <vertAlign val="superscript"/>
        <sz val="11"/>
        <rFont val="Arial"/>
        <family val="2"/>
      </rPr>
      <t>a</t>
    </r>
  </si>
  <si>
    <t>Saatmais</t>
  </si>
  <si>
    <t>Zusammenfassung Betarüben</t>
  </si>
  <si>
    <t>Zusammenfassung Helianthus</t>
  </si>
  <si>
    <t>Sonnenblume</t>
  </si>
  <si>
    <t>Zusammenfassung Erbsen</t>
  </si>
  <si>
    <t>Zusammenfassung Vicia</t>
  </si>
  <si>
    <t>Zusammenfassung Triticum, Winter</t>
  </si>
  <si>
    <t>Zusammenfassung Triticum, Sommer</t>
  </si>
  <si>
    <t>Zusammenfassung Sorghum</t>
  </si>
  <si>
    <t>Abzug Betarüben</t>
  </si>
  <si>
    <t>Abzug Helianthus</t>
  </si>
  <si>
    <t>Abzug Erbsen</t>
  </si>
  <si>
    <t>Abzug Vicia</t>
  </si>
  <si>
    <t>Abzug Triticum, Wi</t>
  </si>
  <si>
    <t>Abzug Triticum, So</t>
  </si>
  <si>
    <t>Abzug Sorghum</t>
  </si>
  <si>
    <t>Berücksichtigung der Gattung einer Haupfruchtart</t>
  </si>
  <si>
    <t>https://llh.hessen.de/unternehmen/agrarpolitik-und-foerderung/halm/halm-2-richtlinien/</t>
  </si>
  <si>
    <t>Bitte beachten: Es wurden mehrere Kulturen aufgrund ihrer Gattung zusammengefasst.</t>
  </si>
  <si>
    <t xml:space="preserve">In der Öko-Regelung 2 werden die Hauptfruchtarten anhand ihrer Gattungen gebildet. Einzelne HFA können also aus mehreren Kulturen bestehen. Beispiele hierfür wären die Gattungen "Triticum, Winter" (1.28.2.1) zu der der Winterweizen (115), Winterhartweizen (112) und Winteremmer (118) zählen oder die Gattung "Vicia" (1.14.8), die sowohl die Ackerbohne (220) als auch Wicken (221) enthält. Eine detailierte Erläuterung zu der Zusammenfassung nach Gattung finden Sie auf der LLH-Homepage unter: </t>
  </si>
  <si>
    <t>Zusammenfassung Gras und Grünfutter</t>
  </si>
  <si>
    <t>Abzug GuG</t>
  </si>
  <si>
    <t>Zur Förderfähigkeit bitte auch die Spalte "Hinweise und Warnungen" beachten.</t>
  </si>
  <si>
    <t>7</t>
  </si>
  <si>
    <t>6</t>
  </si>
  <si>
    <t>Süßgras</t>
  </si>
  <si>
    <t>Chia</t>
  </si>
  <si>
    <r>
      <t xml:space="preserve">beetweiser Anbau von Gemüse </t>
    </r>
    <r>
      <rPr>
        <sz val="11"/>
        <color theme="1"/>
        <rFont val="Arial"/>
        <family val="2"/>
      </rPr>
      <t>≥</t>
    </r>
    <r>
      <rPr>
        <sz val="11"/>
        <color theme="1"/>
        <rFont val="Calibri"/>
        <family val="2"/>
      </rPr>
      <t xml:space="preserve"> 5 Kulturen</t>
    </r>
  </si>
  <si>
    <r>
      <t xml:space="preserve">beetweiser Anbau von Gemüse </t>
    </r>
    <r>
      <rPr>
        <sz val="11"/>
        <color theme="1"/>
        <rFont val="Arial"/>
        <family val="2"/>
      </rPr>
      <t>≤</t>
    </r>
    <r>
      <rPr>
        <sz val="11"/>
        <color theme="1"/>
        <rFont val="Calibri"/>
        <family val="2"/>
      </rPr>
      <t xml:space="preserve"> 4 Kulturen</t>
    </r>
  </si>
  <si>
    <r>
      <t xml:space="preserve">beetweiser Anbau Zierpflanzen </t>
    </r>
    <r>
      <rPr>
        <sz val="11"/>
        <color theme="1"/>
        <rFont val="Arial"/>
        <family val="2"/>
      </rPr>
      <t>≥</t>
    </r>
    <r>
      <rPr>
        <sz val="11"/>
        <color theme="1"/>
        <rFont val="Calibri"/>
        <family val="2"/>
      </rPr>
      <t xml:space="preserve"> 5 Kulturen</t>
    </r>
  </si>
  <si>
    <t>gesamter Anbauanteil &lt; 10 % ?</t>
  </si>
  <si>
    <r>
      <t xml:space="preserve">Leguminosenmischkulturen, großkörnig </t>
    </r>
    <r>
      <rPr>
        <sz val="12"/>
        <color theme="1"/>
        <rFont val="Arial"/>
        <family val="2"/>
      </rPr>
      <t>≤</t>
    </r>
    <r>
      <rPr>
        <sz val="12"/>
        <color theme="1"/>
        <rFont val="Calibri"/>
        <family val="2"/>
      </rPr>
      <t xml:space="preserve"> 30 %</t>
    </r>
  </si>
  <si>
    <t>aktueller Anteil Legumiosenmischkulturen, kleinkörnig [%]</t>
  </si>
  <si>
    <t>aktueller Anteil Legumiosenmischkulturen, großkörnig [%]</t>
  </si>
  <si>
    <r>
      <t xml:space="preserve">Leguminosenmischkulturen, kleinkörnig </t>
    </r>
    <r>
      <rPr>
        <sz val="12"/>
        <color theme="1"/>
        <rFont val="Arial"/>
        <family val="2"/>
      </rPr>
      <t>≤</t>
    </r>
    <r>
      <rPr>
        <sz val="12"/>
        <color theme="1"/>
        <rFont val="Calibri"/>
        <family val="2"/>
      </rPr>
      <t xml:space="preserve"> 30 %</t>
    </r>
  </si>
  <si>
    <r>
      <t xml:space="preserve">Wintermischkulturen </t>
    </r>
    <r>
      <rPr>
        <sz val="12"/>
        <color theme="1"/>
        <rFont val="Arial"/>
        <family val="2"/>
      </rPr>
      <t>≤</t>
    </r>
    <r>
      <rPr>
        <sz val="12"/>
        <color theme="1"/>
        <rFont val="Calibri"/>
        <family val="2"/>
      </rPr>
      <t xml:space="preserve"> 30 %</t>
    </r>
  </si>
  <si>
    <r>
      <t xml:space="preserve">Sommermischkulturen </t>
    </r>
    <r>
      <rPr>
        <sz val="12"/>
        <color theme="1"/>
        <rFont val="Arial"/>
        <family val="2"/>
      </rPr>
      <t>≤</t>
    </r>
    <r>
      <rPr>
        <sz val="12"/>
        <color theme="1"/>
        <rFont val="Calibri"/>
        <family val="2"/>
      </rPr>
      <t xml:space="preserve"> 30 %</t>
    </r>
  </si>
  <si>
    <t>Sommermischkultur</t>
  </si>
  <si>
    <t>AL NF</t>
  </si>
  <si>
    <t>8</t>
  </si>
  <si>
    <t>4</t>
  </si>
  <si>
    <t>Wintermischkultur / Getreide</t>
  </si>
  <si>
    <t>Sommermischkultur / Getreide</t>
  </si>
  <si>
    <t>HFA durch SpezialNCs erfüllt?</t>
  </si>
  <si>
    <t>V</t>
  </si>
  <si>
    <t>K</t>
  </si>
  <si>
    <r>
      <t>beetweiser Anbau von  ≥ 5 Küchenkräuter/Heil -und Gewürzpflanzen</t>
    </r>
    <r>
      <rPr>
        <sz val="11"/>
        <color theme="1"/>
        <rFont val="Arial"/>
        <family val="2"/>
      </rPr>
      <t xml:space="preserve"> </t>
    </r>
  </si>
  <si>
    <t xml:space="preserve">beetweiser Anbau von ≤ 4 Küchenkräuter/Heil- und Gewürzpflanzen </t>
  </si>
  <si>
    <r>
      <t xml:space="preserve">beetweiser Anbau Zierpflanzen </t>
    </r>
    <r>
      <rPr>
        <sz val="11"/>
        <color theme="1"/>
        <rFont val="Arial"/>
        <family val="2"/>
      </rPr>
      <t>≤</t>
    </r>
    <r>
      <rPr>
        <sz val="11"/>
        <color theme="1"/>
        <rFont val="Calibri"/>
        <family val="2"/>
      </rPr>
      <t xml:space="preserve"> 4 Kulturen</t>
    </r>
  </si>
  <si>
    <t>Z</t>
  </si>
  <si>
    <r>
      <t>keine Hauptfruchtart (HFA) &lt; 10 % und &gt; 30 % (</t>
    </r>
    <r>
      <rPr>
        <b/>
        <sz val="12"/>
        <color theme="1"/>
        <rFont val="Calibri"/>
        <family val="2"/>
        <scheme val="minor"/>
      </rPr>
      <t>Ausnahme:</t>
    </r>
    <r>
      <rPr>
        <sz val="12"/>
        <color theme="1"/>
        <rFont val="Calibri"/>
        <family val="2"/>
        <scheme val="minor"/>
      </rPr>
      <t xml:space="preserve"> beetweiser Anbau)</t>
    </r>
  </si>
  <si>
    <r>
      <t>Zusammenfassung von HFA &lt; 10 % bei mehr als fünf HFA (</t>
    </r>
    <r>
      <rPr>
        <b/>
        <sz val="12"/>
        <color theme="1"/>
        <rFont val="Calibri"/>
        <family val="2"/>
        <scheme val="minor"/>
      </rPr>
      <t>Ausnahme</t>
    </r>
    <r>
      <rPr>
        <sz val="12"/>
        <color theme="1"/>
        <rFont val="Calibri"/>
        <family val="2"/>
        <scheme val="minor"/>
      </rPr>
      <t>: beetweiser Anbau)</t>
    </r>
  </si>
  <si>
    <t>aktueller Anteil Wintermischkulturen</t>
  </si>
  <si>
    <t>aktueller Anteil Sommermischkulturen</t>
  </si>
  <si>
    <t>Ist beetweise mit fünf Kulturen?</t>
  </si>
  <si>
    <t xml:space="preserve">Dieses Berechnungstool wurde nach bestem Wissen und Gewissen erstellt und soll ausschließlich zur Unterstützung bei der Beantragung der Öko-Regelung 2 und HALM 2 C.1 dienen. Es kann nicht ausgeschlossen werden, dass sich zwischenzeitlich rechtliche Grundlagen geändert haben oder gewisse Berechnungswege zu fehlerhaften Ergebnissen führen können. Es besteht kein Rechtsanspruch auf die berechnete Förderhöhe in Euro. Der LLH übernimmt keine Garantie oder Haftung für die kalkulierte Förderhöhe und Förderfähigkeit. </t>
  </si>
  <si>
    <r>
      <t xml:space="preserve">Im oberen Bereich der Tabelle, dem "Kontrollbereich", wird ausgegeben, ob die eingegebenen Anbauverhältnisse aufgrund der Eingaben prinzipiell förderfähig erscheinen. Auf der </t>
    </r>
    <r>
      <rPr>
        <i/>
        <sz val="9"/>
        <color theme="1"/>
        <rFont val="Arial"/>
        <family val="2"/>
      </rPr>
      <t>linken</t>
    </r>
    <r>
      <rPr>
        <sz val="9"/>
        <color theme="1"/>
        <rFont val="Arial"/>
        <family val="2"/>
      </rPr>
      <t xml:space="preserve"> Seite wird die Förderfähigkeit über die </t>
    </r>
    <r>
      <rPr>
        <i/>
        <sz val="9"/>
        <color theme="1"/>
        <rFont val="Arial"/>
        <family val="2"/>
      </rPr>
      <t>Öko-Regelung 2</t>
    </r>
    <r>
      <rPr>
        <sz val="9"/>
        <color theme="1"/>
        <rFont val="Arial"/>
        <family val="2"/>
      </rPr>
      <t xml:space="preserve"> überprüft, auf der </t>
    </r>
    <r>
      <rPr>
        <i/>
        <sz val="9"/>
        <color theme="1"/>
        <rFont val="Arial"/>
        <family val="2"/>
      </rPr>
      <t>rechten</t>
    </r>
    <r>
      <rPr>
        <sz val="9"/>
        <color theme="1"/>
        <rFont val="Arial"/>
        <family val="2"/>
      </rPr>
      <t xml:space="preserve"> Seite die der jeweiligen </t>
    </r>
    <r>
      <rPr>
        <i/>
        <sz val="9"/>
        <color theme="1"/>
        <rFont val="Arial"/>
        <family val="2"/>
      </rPr>
      <t>HALM 2 C.1</t>
    </r>
    <r>
      <rPr>
        <sz val="9"/>
        <color theme="1"/>
        <rFont val="Arial"/>
        <family val="2"/>
      </rPr>
      <t xml:space="preserve">-Module.
Die Anforderungen der Öko-Regelung 2 stellen immer die </t>
    </r>
    <r>
      <rPr>
        <b/>
        <sz val="9"/>
        <color theme="1"/>
        <rFont val="Arial"/>
        <family val="2"/>
      </rPr>
      <t>Grundanforderungen</t>
    </r>
    <r>
      <rPr>
        <sz val="9"/>
        <color theme="1"/>
        <rFont val="Arial"/>
        <family val="2"/>
      </rPr>
      <t xml:space="preserve"> für die HALM 2-Maßnahme dar, d. h. sind die Anforderungen der Öko-Regelung nicht erfüllt, ist eine Förderung über die Module von HALM 2 C.1 nicht möglich.
Wird die Öko-Regelung 2 in einem Jahr nicht beantragt, kann trotzdem eine Förderung über HALM 2 C.1 erfolgen. Wichtig ist aber, dass trotzdem die Grundanforderungen eingehalten werden müssen. 
Die Anforderung der Öko-Regelung 2 können links oben abgelesen werden.
</t>
    </r>
  </si>
  <si>
    <t xml:space="preserve"> Anlage 10 - förderfähigen Kulturen in HALM 2 und AGZ</t>
  </si>
  <si>
    <r>
      <t>X</t>
    </r>
    <r>
      <rPr>
        <vertAlign val="superscript"/>
        <sz val="11"/>
        <color theme="1"/>
        <rFont val="Arial"/>
        <family val="2"/>
      </rPr>
      <t>G</t>
    </r>
  </si>
  <si>
    <r>
      <t>X</t>
    </r>
    <r>
      <rPr>
        <vertAlign val="superscript"/>
        <sz val="11"/>
        <color theme="1"/>
        <rFont val="Arial"/>
        <family val="2"/>
      </rPr>
      <t>L</t>
    </r>
  </si>
  <si>
    <r>
      <t>X</t>
    </r>
    <r>
      <rPr>
        <vertAlign val="superscript"/>
        <sz val="11"/>
        <color theme="1"/>
        <rFont val="Arial"/>
        <family val="2"/>
      </rPr>
      <t>1</t>
    </r>
  </si>
  <si>
    <t>Landwirtschaftliche Fläche im Paludi Verfahren ohne landwirtschaftliches Erzeugnis</t>
  </si>
  <si>
    <t>vf</t>
  </si>
  <si>
    <t>beetweiser Anbau von Gemüse ab 5 Kulturen</t>
  </si>
  <si>
    <t>beetweiser Anbau von Gemüse bis 4 Kulturen</t>
  </si>
  <si>
    <r>
      <t>X</t>
    </r>
    <r>
      <rPr>
        <vertAlign val="superscript"/>
        <sz val="11"/>
        <rFont val="Arial"/>
        <family val="2"/>
      </rPr>
      <t>4</t>
    </r>
  </si>
  <si>
    <r>
      <t xml:space="preserve">627 - </t>
    </r>
    <r>
      <rPr>
        <b/>
        <sz val="8"/>
        <color theme="1"/>
        <rFont val="Arial"/>
        <family val="2"/>
      </rPr>
      <t>634</t>
    </r>
  </si>
  <si>
    <t>beetweiser Anbau von Küchenkräuter/Heil-und Gewürzpflanzen ab 5 Kulturen</t>
  </si>
  <si>
    <t>beetweiser Anbau von Küchenkräuter/Heil-und Gewürzpflanzen bis 4 Kulturen</t>
  </si>
  <si>
    <t>beetweiser Anbau Zierpflanzen ab 5 Kulturen</t>
  </si>
  <si>
    <t>beetweiser Anbau Zierpflanzen bis 4 Kulturen</t>
  </si>
  <si>
    <t>Sonstige Infrastrukturmaßnahmen</t>
  </si>
  <si>
    <t>Legende</t>
  </si>
  <si>
    <t>Jahr des Zuwendungsantrages bzw. Jahr vor dem ersten Verpflichtungsjahr</t>
  </si>
  <si>
    <t>Verpflichtungsjahr</t>
  </si>
  <si>
    <r>
      <rPr>
        <vertAlign val="superscript"/>
        <sz val="10"/>
        <rFont val="Arial"/>
        <family val="2"/>
      </rPr>
      <t xml:space="preserve">L) </t>
    </r>
    <r>
      <rPr>
        <sz val="10"/>
        <rFont val="Arial"/>
        <family val="2"/>
      </rPr>
      <t>wird für C.1 als Leguminose angerechnet</t>
    </r>
  </si>
  <si>
    <t>Förderberechtigte Kulturart / Nutzung</t>
  </si>
  <si>
    <t xml:space="preserve">Förderberechtigte Kulturart/Nutzung </t>
  </si>
  <si>
    <r>
      <rPr>
        <vertAlign val="superscript"/>
        <sz val="10"/>
        <rFont val="Arial"/>
        <family val="2"/>
      </rPr>
      <t>G)</t>
    </r>
    <r>
      <rPr>
        <sz val="10"/>
        <rFont val="Arial"/>
        <family val="2"/>
      </rPr>
      <t xml:space="preserve"> wird für C.1 als Getreide angerechnet</t>
    </r>
  </si>
  <si>
    <r>
      <t xml:space="preserve">1) </t>
    </r>
    <r>
      <rPr>
        <sz val="10"/>
        <rFont val="Arial"/>
        <family val="2"/>
      </rPr>
      <t>zählt als Hauptfutterfläche in der AGZ</t>
    </r>
  </si>
  <si>
    <r>
      <t xml:space="preserve">2) </t>
    </r>
    <r>
      <rPr>
        <sz val="10"/>
        <rFont val="Arial"/>
        <family val="2"/>
      </rPr>
      <t xml:space="preserve">nicht förderberechtigt bei Nutzung des Codes „B“ der Codeliste B </t>
    </r>
  </si>
  <si>
    <r>
      <rPr>
        <b/>
        <sz val="11"/>
        <rFont val="Arial"/>
        <family val="2"/>
      </rPr>
      <t xml:space="preserve">Nicht </t>
    </r>
    <r>
      <rPr>
        <sz val="11"/>
        <rFont val="Arial"/>
        <family val="2"/>
      </rPr>
      <t>antragsberechtigte Kulturart/Nutzung</t>
    </r>
  </si>
  <si>
    <t>A bis G</t>
  </si>
  <si>
    <t>Förderberechtigte Kulturart/Nutzung, wenn mit entsprechendem  hier angegebenem Buchstaben laut Codeliste B gekennzeichnet.</t>
  </si>
  <si>
    <r>
      <rPr>
        <vertAlign val="superscript"/>
        <sz val="10"/>
        <rFont val="Arial"/>
        <family val="2"/>
      </rPr>
      <t>3)</t>
    </r>
    <r>
      <rPr>
        <sz val="10"/>
        <rFont val="Arial"/>
        <family val="2"/>
      </rPr>
      <t xml:space="preserve"> in Steillagen
</t>
    </r>
  </si>
  <si>
    <r>
      <t>K</t>
    </r>
    <r>
      <rPr>
        <vertAlign val="superscript"/>
        <sz val="11"/>
        <rFont val="Arial"/>
        <family val="2"/>
      </rPr>
      <t>a</t>
    </r>
  </si>
  <si>
    <t>nicht beantragbar bei gleichzeitiger Beantragung der Öko-Regelungen 1a, 1b oder 1c</t>
  </si>
  <si>
    <r>
      <rPr>
        <vertAlign val="superscript"/>
        <sz val="10"/>
        <rFont val="Arial"/>
        <family val="2"/>
      </rPr>
      <t xml:space="preserve">4) </t>
    </r>
    <r>
      <rPr>
        <sz val="10"/>
        <rFont val="Arial"/>
        <family val="2"/>
      </rPr>
      <t>Die Kulturen "Brauner Senf/Sareptasenf (NC 614), "Schwarzer Senf" (NC 612) und "Weißer/Gelber Senf" (NC 619) werden für C.1 "Blühende Kulturen" angerechnet</t>
    </r>
  </si>
  <si>
    <r>
      <t>K</t>
    </r>
    <r>
      <rPr>
        <vertAlign val="superscript"/>
        <sz val="11"/>
        <rFont val="Arial"/>
        <family val="2"/>
      </rPr>
      <t>b</t>
    </r>
  </si>
  <si>
    <t>nicht beantragbar bei gleichzeitiger Beantragung der Öko-Regelungen 1a oder 1b</t>
  </si>
  <si>
    <r>
      <t>vf:</t>
    </r>
    <r>
      <rPr>
        <b/>
        <sz val="10"/>
        <rFont val="Arial"/>
        <family val="2"/>
      </rPr>
      <t xml:space="preserve"> </t>
    </r>
    <r>
      <rPr>
        <sz val="10"/>
        <rFont val="Arial"/>
        <family val="2"/>
      </rPr>
      <t xml:space="preserve">Fläche erfüllt die Verpflichtung, es erfolgt jedoch keine Auszahlung für die Fläche </t>
    </r>
  </si>
  <si>
    <r>
      <t>K</t>
    </r>
    <r>
      <rPr>
        <vertAlign val="superscript"/>
        <sz val="11"/>
        <rFont val="Arial"/>
        <family val="2"/>
      </rPr>
      <t>t</t>
    </r>
  </si>
  <si>
    <t>Kulturart/Nutzung kann zur Verpflichtungserfüllung genutzt werden, wenn mit entsprechendem  hier angegebenem Buchstaben laut Codeliste B gekennzeichnet - jedoch keine Auszahlung im Jahr des Anbaus.</t>
  </si>
  <si>
    <t>* B.1:  Es gilt die Kulturart nach Nutzungscode, die im Zeitraum vom 1. Juni bis zum 15. Juli des Antragsjahres am längsten auf dem Schlag steht, als maßgeblich.</t>
  </si>
  <si>
    <t>INVEKOS NC-Liste, Stand 12.12.2024</t>
  </si>
  <si>
    <r>
      <t xml:space="preserve">Im </t>
    </r>
    <r>
      <rPr>
        <sz val="9"/>
        <color rgb="FFC00000"/>
        <rFont val="Arial"/>
        <family val="2"/>
      </rPr>
      <t>Merkblatt zum Gemeinsamen Antrag 2025</t>
    </r>
    <r>
      <rPr>
        <sz val="9"/>
        <color theme="1"/>
        <rFont val="Arial"/>
        <family val="2"/>
      </rPr>
      <t xml:space="preserve"> sind die Kulturen mit ihren jeweiligen Gattungen in der </t>
    </r>
    <r>
      <rPr>
        <i/>
        <sz val="9"/>
        <color theme="1"/>
        <rFont val="Arial"/>
        <family val="2"/>
      </rPr>
      <t>Anlage 1</t>
    </r>
    <r>
      <rPr>
        <sz val="9"/>
        <color theme="1"/>
        <rFont val="Arial"/>
        <family val="2"/>
      </rPr>
      <t xml:space="preserve"> zu finden:</t>
    </r>
  </si>
  <si>
    <t>Link zu Anlage 1 im Merkblatt zum Gemeinsamen Antrag 2025</t>
  </si>
  <si>
    <t>HALM 2 großkörn. Legum.</t>
  </si>
  <si>
    <t>HALM 2 blühende Kulturen</t>
  </si>
  <si>
    <t>HALM 2 Humus-mehrende</t>
  </si>
  <si>
    <t>HALM 2 Erosions-schutz</t>
  </si>
  <si>
    <t>HALM 2 Getreide-Sommer-ungen</t>
  </si>
  <si>
    <t>Winterlauch (Speise-Zwiebel, Schalotte, Lauch, Knoblauch, Schnittlauch, Bärlauch)</t>
  </si>
  <si>
    <t>1.2.1.2</t>
  </si>
  <si>
    <t>1.2.1.1</t>
  </si>
  <si>
    <t>Sommerlauch (Speise-Zwiebel, Schalotte, Lauch, Knoblauch, Schnittlauch, Winterheckenzwiebel, Bärlauch)</t>
  </si>
  <si>
    <t>Sonstige Infra.</t>
  </si>
  <si>
    <t>Leguminosenmischkulturen (deaktiviert, siehe groß und kleink LeguMischungen)</t>
  </si>
  <si>
    <r>
      <t xml:space="preserve">Sonstige Mischkulturen </t>
    </r>
    <r>
      <rPr>
        <b/>
        <sz val="11"/>
        <color rgb="FFC00000"/>
        <rFont val="Calibri"/>
        <family val="2"/>
        <scheme val="minor"/>
      </rPr>
      <t>(deaktiviert, siehe Sommer und Winterischkulturen)</t>
    </r>
  </si>
  <si>
    <t>Abzug SommerM</t>
  </si>
  <si>
    <t>Abzug WinterM</t>
  </si>
  <si>
    <t>Abzug LeguM GK</t>
  </si>
  <si>
    <t>Abzug LeguM KK</t>
  </si>
  <si>
    <t>Leguminosenmischkulturen, kleinkörnig</t>
  </si>
  <si>
    <t>Sommermischkulturen</t>
  </si>
  <si>
    <t>Wintermischkulturen</t>
  </si>
  <si>
    <t>Leguminosenmischkulturen, großkörnig</t>
  </si>
  <si>
    <t>Anzahl HFA &gt; 30 %</t>
  </si>
  <si>
    <t>Anzahl Beet-HFA</t>
  </si>
  <si>
    <t>Restliche HFA &gt; 30 %</t>
  </si>
  <si>
    <r>
      <t xml:space="preserve">Alle Berechnungen erfolgen </t>
    </r>
    <r>
      <rPr>
        <b/>
        <u/>
        <sz val="13"/>
        <rFont val="Calibri"/>
        <family val="2"/>
        <scheme val="minor"/>
      </rPr>
      <t>ohne Gewähr</t>
    </r>
    <r>
      <rPr>
        <b/>
        <sz val="13"/>
        <rFont val="Calibri"/>
        <family val="2"/>
        <scheme val="minor"/>
      </rPr>
      <t xml:space="preserve"> (siehe Reiter "Hinweise"). </t>
    </r>
  </si>
  <si>
    <r>
      <t xml:space="preserve">Bereits bei </t>
    </r>
    <r>
      <rPr>
        <b/>
        <u/>
        <sz val="13"/>
        <rFont val="Calibri"/>
        <family val="2"/>
        <scheme val="minor"/>
      </rPr>
      <t>geringen Abweichungen</t>
    </r>
    <r>
      <rPr>
        <b/>
        <sz val="13"/>
        <rFont val="Calibri"/>
        <family val="2"/>
        <scheme val="minor"/>
      </rPr>
      <t xml:space="preserve"> von den Fördervoraussetzungen der </t>
    </r>
    <r>
      <rPr>
        <b/>
        <u/>
        <sz val="13"/>
        <rFont val="Calibri"/>
        <family val="2"/>
        <scheme val="minor"/>
      </rPr>
      <t>Öko-Regelung 2</t>
    </r>
    <r>
      <rPr>
        <b/>
        <sz val="13"/>
        <rFont val="Calibri"/>
        <family val="2"/>
        <scheme val="minor"/>
      </rPr>
      <t xml:space="preserve">, wie z.B. bei Flächenanteilen, führt dies zu einer </t>
    </r>
    <r>
      <rPr>
        <b/>
        <u/>
        <sz val="13"/>
        <rFont val="Calibri"/>
        <family val="2"/>
        <scheme val="minor"/>
      </rPr>
      <t>vollständigen Aberkennung</t>
    </r>
    <r>
      <rPr>
        <b/>
        <sz val="13"/>
        <rFont val="Calibri"/>
        <family val="2"/>
        <scheme val="minor"/>
      </rPr>
      <t xml:space="preserve"> der Förderung aus der Öko-Regelung.</t>
    </r>
  </si>
  <si>
    <r>
      <t xml:space="preserve">Es wird </t>
    </r>
    <r>
      <rPr>
        <b/>
        <u/>
        <sz val="13"/>
        <rFont val="Calibri"/>
        <family val="2"/>
        <scheme val="minor"/>
      </rPr>
      <t>dringend empfohlen</t>
    </r>
    <r>
      <rPr>
        <b/>
        <sz val="13"/>
        <rFont val="Calibri"/>
        <family val="2"/>
        <scheme val="minor"/>
      </rPr>
      <t xml:space="preserve">, die Berechnungen im Nachgang zu prüfen und bei Fragen mit den zuständigen Bewilligungsstellen Kontakt aufzunehmen. </t>
    </r>
  </si>
  <si>
    <t>Brache m Blühm.</t>
  </si>
  <si>
    <t>Version: 1.6a     Stand: 25. März 2025</t>
  </si>
  <si>
    <t>Stand: 21.03.2025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</si>
</sst>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0"/>
    <numFmt numFmtId="165" formatCode="#,##0.00\ &quot;€&quot;"/>
    <numFmt numFmtId="166" formatCode="0.00;;;@"/>
    <numFmt numFmtId="167" formatCode="0.0"/>
  </numFmts>
  <fonts count="81" x14ac:knownFonts="1">
    <font>
      <sz val="11"/>
      <color theme="1"/>
      <name val="Calibri"/>
      <family val="2"/>
      <scheme val="minor"/>
    </font>
    <font>
      <sz val="11"/>
      <color theme="1"/>
      <name val="Arial"/>
      <family val="2"/>
    </font>
    <font>
      <sz val="11"/>
      <color theme="1"/>
      <name val="Arial"/>
      <family val="2"/>
    </font>
    <font>
      <sz val="11"/>
      <color theme="1"/>
      <name val="Arial"/>
      <family val="2"/>
    </font>
    <font>
      <sz val="11"/>
      <color rgb="FFFF0000"/>
      <name val="Calibri"/>
      <family val="2"/>
      <scheme val="minor"/>
    </font>
    <font>
      <sz val="11"/>
      <name val="Calibri"/>
      <family val="2"/>
      <scheme val="minor"/>
    </font>
    <font>
      <sz val="12"/>
      <color theme="1"/>
      <name val="Calibri"/>
      <family val="2"/>
      <scheme val="minor"/>
    </font>
    <font>
      <sz val="14"/>
      <color theme="1"/>
      <name val="Calibri"/>
      <family val="2"/>
      <scheme val="minor"/>
    </font>
    <font>
      <b/>
      <sz val="14"/>
      <color theme="1"/>
      <name val="Calibri"/>
      <family val="2"/>
      <scheme val="minor"/>
    </font>
    <font>
      <b/>
      <sz val="12"/>
      <color theme="1"/>
      <name val="Calibri"/>
      <family val="2"/>
      <scheme val="minor"/>
    </font>
    <font>
      <sz val="12"/>
      <color theme="1"/>
      <name val="Arial"/>
      <family val="2"/>
    </font>
    <font>
      <sz val="12"/>
      <color theme="1"/>
      <name val="Calibri"/>
      <family val="2"/>
    </font>
    <font>
      <vertAlign val="subscript"/>
      <sz val="12"/>
      <color theme="1"/>
      <name val="Calibri"/>
      <family val="2"/>
      <scheme val="minor"/>
    </font>
    <font>
      <vertAlign val="subscript"/>
      <sz val="14"/>
      <color theme="1"/>
      <name val="Calibri"/>
      <family val="2"/>
      <scheme val="minor"/>
    </font>
    <font>
      <sz val="13"/>
      <color theme="1"/>
      <name val="Calibri"/>
      <family val="2"/>
      <scheme val="minor"/>
    </font>
    <font>
      <sz val="11"/>
      <color theme="1"/>
      <name val="Webdings"/>
      <family val="1"/>
      <charset val="2"/>
    </font>
    <font>
      <b/>
      <sz val="12"/>
      <color theme="1"/>
      <name val="Webdings"/>
      <family val="1"/>
      <charset val="2"/>
    </font>
    <font>
      <b/>
      <sz val="16"/>
      <color theme="1"/>
      <name val="Calibri"/>
      <family val="2"/>
      <scheme val="minor"/>
    </font>
    <font>
      <b/>
      <u/>
      <sz val="14"/>
      <color theme="1"/>
      <name val="Calibri"/>
      <family val="2"/>
      <scheme val="minor"/>
    </font>
    <font>
      <sz val="9"/>
      <color theme="1"/>
      <name val="Calibri"/>
      <family val="2"/>
      <scheme val="minor"/>
    </font>
    <font>
      <b/>
      <sz val="11"/>
      <color rgb="FFFF0000"/>
      <name val="Calibri"/>
      <family val="2"/>
      <scheme val="minor"/>
    </font>
    <font>
      <b/>
      <sz val="11"/>
      <color rgb="FFC00000"/>
      <name val="Calibri"/>
      <family val="2"/>
      <scheme val="minor"/>
    </font>
    <font>
      <b/>
      <sz val="11"/>
      <color theme="1"/>
      <name val="Calibri"/>
      <family val="2"/>
      <scheme val="minor"/>
    </font>
    <font>
      <sz val="12"/>
      <color theme="0"/>
      <name val="Calibri"/>
      <family val="2"/>
      <scheme val="minor"/>
    </font>
    <font>
      <sz val="14"/>
      <color theme="0"/>
      <name val="Calibri"/>
      <family val="2"/>
      <scheme val="minor"/>
    </font>
    <font>
      <sz val="11"/>
      <color rgb="FFFF0000"/>
      <name val="Arial"/>
      <family val="2"/>
    </font>
    <font>
      <b/>
      <sz val="16"/>
      <color theme="1"/>
      <name val="Arial"/>
      <family val="2"/>
    </font>
    <font>
      <b/>
      <sz val="16"/>
      <name val="Arial"/>
      <family val="2"/>
    </font>
    <font>
      <sz val="9"/>
      <name val="Arial"/>
      <family val="2"/>
    </font>
    <font>
      <u/>
      <sz val="9"/>
      <color theme="1"/>
      <name val="Arial"/>
      <family val="2"/>
    </font>
    <font>
      <sz val="9"/>
      <color theme="1"/>
      <name val="Arial"/>
      <family val="2"/>
    </font>
    <font>
      <u/>
      <sz val="11"/>
      <color theme="10"/>
      <name val="Arial"/>
      <family val="2"/>
    </font>
    <font>
      <u/>
      <sz val="8"/>
      <color theme="10"/>
      <name val="Arial"/>
      <family val="2"/>
    </font>
    <font>
      <sz val="9"/>
      <color rgb="FFFF0000"/>
      <name val="Arial"/>
      <family val="2"/>
    </font>
    <font>
      <u/>
      <sz val="9"/>
      <color theme="10"/>
      <name val="Arial"/>
      <family val="2"/>
    </font>
    <font>
      <sz val="11"/>
      <name val="Arial"/>
      <family val="2"/>
    </font>
    <font>
      <b/>
      <u/>
      <sz val="9"/>
      <color rgb="FFC00000"/>
      <name val="Arial"/>
      <family val="2"/>
    </font>
    <font>
      <sz val="10"/>
      <color theme="1"/>
      <name val="Arial"/>
      <family val="2"/>
    </font>
    <font>
      <b/>
      <sz val="9"/>
      <name val="Arial"/>
      <family val="2"/>
    </font>
    <font>
      <u/>
      <sz val="9"/>
      <name val="Arial"/>
      <family val="2"/>
    </font>
    <font>
      <b/>
      <u/>
      <sz val="9"/>
      <name val="Arial"/>
      <family val="2"/>
    </font>
    <font>
      <i/>
      <sz val="9"/>
      <color theme="1"/>
      <name val="Arial"/>
      <family val="2"/>
    </font>
    <font>
      <b/>
      <sz val="9"/>
      <color theme="1"/>
      <name val="Arial"/>
      <family val="2"/>
    </font>
    <font>
      <b/>
      <sz val="9"/>
      <color theme="9" tint="-0.249977111117893"/>
      <name val="Arial"/>
      <family val="2"/>
    </font>
    <font>
      <b/>
      <sz val="9"/>
      <color rgb="FFC00000"/>
      <name val="Arial"/>
      <family val="2"/>
    </font>
    <font>
      <b/>
      <sz val="12"/>
      <color rgb="FFC00000"/>
      <name val="Calibri"/>
      <family val="2"/>
      <scheme val="minor"/>
    </font>
    <font>
      <sz val="10"/>
      <color theme="1"/>
      <name val="Calibri"/>
      <family val="2"/>
      <scheme val="minor"/>
    </font>
    <font>
      <b/>
      <sz val="10"/>
      <color theme="7" tint="-0.249977111117893"/>
      <name val="Arial"/>
      <family val="2"/>
    </font>
    <font>
      <sz val="11"/>
      <color theme="9" tint="-0.249977111117893"/>
      <name val="Webdings"/>
      <family val="1"/>
      <charset val="2"/>
    </font>
    <font>
      <b/>
      <sz val="14"/>
      <name val="Arial"/>
      <family val="2"/>
    </font>
    <font>
      <b/>
      <sz val="12"/>
      <name val="Arial"/>
      <family val="2"/>
    </font>
    <font>
      <sz val="8"/>
      <name val="Arial"/>
      <family val="2"/>
    </font>
    <font>
      <b/>
      <sz val="8"/>
      <name val="Arial"/>
      <family val="2"/>
    </font>
    <font>
      <b/>
      <sz val="11"/>
      <name val="Arial"/>
      <family val="2"/>
    </font>
    <font>
      <vertAlign val="superscript"/>
      <sz val="11"/>
      <name val="Arial"/>
      <family val="2"/>
    </font>
    <font>
      <sz val="10"/>
      <name val="Arial"/>
      <family val="2"/>
    </font>
    <font>
      <strike/>
      <sz val="11"/>
      <name val="Arial"/>
      <family val="2"/>
    </font>
    <font>
      <b/>
      <sz val="18"/>
      <name val="Arial"/>
      <family val="2"/>
    </font>
    <font>
      <u/>
      <sz val="11"/>
      <name val="Arial"/>
      <family val="2"/>
    </font>
    <font>
      <u/>
      <sz val="8.5"/>
      <color theme="10"/>
      <name val="Arial"/>
      <family val="2"/>
    </font>
    <font>
      <b/>
      <sz val="14"/>
      <color rgb="FFC00000"/>
      <name val="Calibri"/>
      <family val="2"/>
      <scheme val="minor"/>
    </font>
    <font>
      <u/>
      <sz val="10"/>
      <color theme="10"/>
      <name val="Arial"/>
      <family val="2"/>
    </font>
    <font>
      <sz val="11"/>
      <color theme="1"/>
      <name val="Calibri"/>
      <family val="2"/>
    </font>
    <font>
      <vertAlign val="superscript"/>
      <sz val="11"/>
      <color theme="1"/>
      <name val="Calibri"/>
      <family val="2"/>
      <scheme val="minor"/>
    </font>
    <font>
      <vertAlign val="superscript"/>
      <sz val="14"/>
      <color theme="1"/>
      <name val="Calibri"/>
      <family val="2"/>
      <scheme val="minor"/>
    </font>
    <font>
      <sz val="11.5"/>
      <color theme="0"/>
      <name val="Calibri"/>
      <family val="2"/>
      <scheme val="minor"/>
    </font>
    <font>
      <sz val="8"/>
      <color theme="1"/>
      <name val="Arial"/>
      <family val="2"/>
    </font>
    <font>
      <b/>
      <sz val="8"/>
      <color theme="1"/>
      <name val="Arial"/>
      <family val="2"/>
    </font>
    <font>
      <vertAlign val="superscript"/>
      <sz val="11"/>
      <color theme="1"/>
      <name val="Arial"/>
      <family val="2"/>
    </font>
    <font>
      <u/>
      <sz val="11"/>
      <color theme="1"/>
      <name val="Arial"/>
      <family val="2"/>
    </font>
    <font>
      <strike/>
      <sz val="11"/>
      <color rgb="FFFF0000"/>
      <name val="Arial"/>
      <family val="2"/>
    </font>
    <font>
      <sz val="18"/>
      <name val="Arial"/>
      <family val="2"/>
    </font>
    <font>
      <vertAlign val="superscript"/>
      <sz val="10"/>
      <name val="Arial"/>
      <family val="2"/>
    </font>
    <font>
      <b/>
      <sz val="10"/>
      <name val="Arial"/>
      <family val="2"/>
    </font>
    <font>
      <sz val="9"/>
      <color rgb="FFC00000"/>
      <name val="Arial"/>
      <family val="2"/>
    </font>
    <font>
      <sz val="8"/>
      <name val="Calibri"/>
      <family val="2"/>
      <scheme val="minor"/>
    </font>
    <font>
      <b/>
      <sz val="11"/>
      <name val="Calibri"/>
      <family val="2"/>
      <scheme val="minor"/>
    </font>
    <font>
      <b/>
      <sz val="10"/>
      <color theme="1"/>
      <name val="Calibri"/>
      <family val="2"/>
      <scheme val="minor"/>
    </font>
    <font>
      <b/>
      <sz val="13"/>
      <name val="Calibri"/>
      <family val="2"/>
      <scheme val="minor"/>
    </font>
    <font>
      <b/>
      <u/>
      <sz val="13"/>
      <name val="Calibri"/>
      <family val="2"/>
      <scheme val="minor"/>
    </font>
    <font>
      <sz val="13"/>
      <name val="Calibri"/>
      <family val="2"/>
      <scheme val="minor"/>
    </font>
  </fonts>
  <fills count="15">
    <fill>
      <patternFill patternType="none"/>
    </fill>
    <fill>
      <patternFill patternType="gray125"/>
    </fill>
    <fill>
      <patternFill patternType="solid">
        <fgColor theme="4" tint="0.39997558519241921"/>
        <bgColor indexed="64"/>
      </patternFill>
    </fill>
    <fill>
      <patternFill patternType="solid">
        <fgColor theme="7" tint="0.59999389629810485"/>
        <bgColor indexed="64"/>
      </patternFill>
    </fill>
    <fill>
      <patternFill patternType="solid">
        <fgColor theme="2"/>
        <bgColor indexed="64"/>
      </patternFill>
    </fill>
    <fill>
      <patternFill patternType="solid">
        <fgColor rgb="FFC00000"/>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2" tint="-0.249977111117893"/>
        <bgColor indexed="64"/>
      </patternFill>
    </fill>
    <fill>
      <patternFill patternType="solid">
        <fgColor rgb="FF00B0F0"/>
        <bgColor indexed="64"/>
      </patternFill>
    </fill>
  </fills>
  <borders count="98">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right style="thin">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ck">
        <color rgb="FFC00000"/>
      </left>
      <right/>
      <top style="thick">
        <color rgb="FFC00000"/>
      </top>
      <bottom/>
      <diagonal/>
    </border>
    <border>
      <left/>
      <right/>
      <top style="thick">
        <color rgb="FFC00000"/>
      </top>
      <bottom/>
      <diagonal/>
    </border>
    <border>
      <left/>
      <right style="thick">
        <color rgb="FFC00000"/>
      </right>
      <top style="thick">
        <color rgb="FFC00000"/>
      </top>
      <bottom/>
      <diagonal/>
    </border>
    <border>
      <left style="thick">
        <color rgb="FFC00000"/>
      </left>
      <right/>
      <top/>
      <bottom/>
      <diagonal/>
    </border>
    <border>
      <left/>
      <right style="thick">
        <color rgb="FFC00000"/>
      </right>
      <top/>
      <bottom/>
      <diagonal/>
    </border>
    <border>
      <left style="thick">
        <color rgb="FFC00000"/>
      </left>
      <right/>
      <top/>
      <bottom style="thick">
        <color rgb="FFC00000"/>
      </bottom>
      <diagonal/>
    </border>
    <border>
      <left/>
      <right/>
      <top/>
      <bottom style="thick">
        <color rgb="FFC00000"/>
      </bottom>
      <diagonal/>
    </border>
    <border>
      <left/>
      <right style="thick">
        <color rgb="FFC00000"/>
      </right>
      <top/>
      <bottom style="thick">
        <color rgb="FFC00000"/>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style="medium">
        <color indexed="64"/>
      </bottom>
      <diagonal/>
    </border>
    <border>
      <left/>
      <right/>
      <top style="medium">
        <color indexed="64"/>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rgb="FFFF0000"/>
      </bottom>
      <diagonal/>
    </border>
    <border>
      <left style="thin">
        <color indexed="64"/>
      </left>
      <right style="thin">
        <color indexed="64"/>
      </right>
      <top style="thin">
        <color indexed="64"/>
      </top>
      <bottom style="thin">
        <color rgb="FFFF0000"/>
      </bottom>
      <diagonal/>
    </border>
    <border>
      <left style="thin">
        <color indexed="64"/>
      </left>
      <right/>
      <top style="thin">
        <color indexed="64"/>
      </top>
      <bottom style="thin">
        <color rgb="FFFF0000"/>
      </bottom>
      <diagonal/>
    </border>
    <border>
      <left/>
      <right/>
      <top style="thin">
        <color indexed="64"/>
      </top>
      <bottom style="thin">
        <color rgb="FFFF0000"/>
      </bottom>
      <diagonal/>
    </border>
    <border>
      <left style="thin">
        <color indexed="64"/>
      </left>
      <right style="medium">
        <color indexed="64"/>
      </right>
      <top style="thin">
        <color indexed="64"/>
      </top>
      <bottom style="thin">
        <color rgb="FFFF0000"/>
      </bottom>
      <diagonal/>
    </border>
    <border>
      <left style="medium">
        <color indexed="64"/>
      </left>
      <right/>
      <top style="thin">
        <color indexed="64"/>
      </top>
      <bottom style="thin">
        <color rgb="FFFF0000"/>
      </bottom>
      <diagonal/>
    </border>
    <border>
      <left style="medium">
        <color indexed="64"/>
      </left>
      <right style="thin">
        <color indexed="64"/>
      </right>
      <top style="thin">
        <color indexed="64"/>
      </top>
      <bottom/>
      <diagonal/>
    </border>
    <border>
      <left style="medium">
        <color indexed="64"/>
      </left>
      <right style="thin">
        <color rgb="FFFF0000"/>
      </right>
      <top/>
      <bottom style="thin">
        <color rgb="FFFF0000"/>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rgb="FFFF0000"/>
      </top>
      <bottom style="thin">
        <color rgb="FFFF0000"/>
      </bottom>
      <diagonal/>
    </border>
    <border>
      <left style="medium">
        <color indexed="64"/>
      </left>
      <right style="medium">
        <color indexed="64"/>
      </right>
      <top style="thin">
        <color indexed="64"/>
      </top>
      <bottom style="medium">
        <color indexed="64"/>
      </bottom>
      <diagonal/>
    </border>
    <border>
      <left style="hair">
        <color theme="0" tint="-0.14996795556505021"/>
      </left>
      <right/>
      <top style="thin">
        <color auto="1"/>
      </top>
      <bottom style="thin">
        <color auto="1"/>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top/>
      <bottom/>
      <diagonal/>
    </border>
    <border>
      <left style="thin">
        <color indexed="64"/>
      </left>
      <right/>
      <top style="medium">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top style="thin">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s>
  <cellStyleXfs count="3">
    <xf numFmtId="0" fontId="0" fillId="0" borderId="0"/>
    <xf numFmtId="0" fontId="31" fillId="0" borderId="0" applyNumberFormat="0" applyFill="0" applyBorder="0" applyAlignment="0" applyProtection="0"/>
    <xf numFmtId="0" fontId="55" fillId="0" borderId="0"/>
  </cellStyleXfs>
  <cellXfs count="892">
    <xf numFmtId="0" fontId="0" fillId="0" borderId="0" xfId="0"/>
    <xf numFmtId="0" fontId="5" fillId="0" borderId="0" xfId="0" applyFont="1"/>
    <xf numFmtId="0" fontId="7" fillId="0" borderId="0" xfId="0" applyFont="1"/>
    <xf numFmtId="0" fontId="8" fillId="0" borderId="0" xfId="0" applyFont="1"/>
    <xf numFmtId="0" fontId="0" fillId="0" borderId="0" xfId="0" applyAlignment="1">
      <alignment horizontal="center" vertical="center"/>
    </xf>
    <xf numFmtId="0" fontId="7" fillId="0" borderId="1" xfId="0" applyFont="1" applyBorder="1"/>
    <xf numFmtId="0" fontId="0" fillId="0" borderId="1" xfId="0" applyBorder="1"/>
    <xf numFmtId="0" fontId="6" fillId="0" borderId="1" xfId="0" applyFont="1" applyBorder="1"/>
    <xf numFmtId="0" fontId="6" fillId="0" borderId="3" xfId="0" applyFont="1" applyBorder="1" applyAlignment="1">
      <alignment horizontal="center" vertical="center"/>
    </xf>
    <xf numFmtId="165" fontId="14" fillId="0" borderId="3" xfId="0" applyNumberFormat="1" applyFont="1" applyBorder="1" applyAlignment="1">
      <alignment horizontal="center" vertical="center"/>
    </xf>
    <xf numFmtId="0" fontId="0" fillId="0" borderId="0" xfId="0" applyBorder="1"/>
    <xf numFmtId="0" fontId="6" fillId="0" borderId="0" xfId="0" applyFont="1" applyBorder="1" applyAlignment="1">
      <alignment horizontal="left"/>
    </xf>
    <xf numFmtId="0" fontId="9" fillId="0" borderId="3" xfId="0" applyFont="1" applyBorder="1" applyAlignment="1">
      <alignment horizontal="center" vertical="center"/>
    </xf>
    <xf numFmtId="0" fontId="6" fillId="0" borderId="4" xfId="0" applyFont="1" applyBorder="1" applyAlignment="1"/>
    <xf numFmtId="0" fontId="6" fillId="0" borderId="2" xfId="0" applyFont="1" applyBorder="1" applyAlignment="1"/>
    <xf numFmtId="0" fontId="6" fillId="0" borderId="5" xfId="0" applyFont="1" applyBorder="1" applyAlignment="1"/>
    <xf numFmtId="0" fontId="6" fillId="0" borderId="6" xfId="0" applyFont="1" applyBorder="1" applyAlignment="1"/>
    <xf numFmtId="0" fontId="6" fillId="0" borderId="1" xfId="0" applyFont="1" applyBorder="1" applyAlignment="1"/>
    <xf numFmtId="0" fontId="6" fillId="0" borderId="7" xfId="0" applyFont="1" applyBorder="1" applyAlignment="1"/>
    <xf numFmtId="0" fontId="6" fillId="0" borderId="8" xfId="0" applyFont="1" applyBorder="1" applyAlignment="1"/>
    <xf numFmtId="0" fontId="6" fillId="0" borderId="9" xfId="0" applyFont="1" applyBorder="1" applyAlignment="1"/>
    <xf numFmtId="0" fontId="6" fillId="0" borderId="10" xfId="0" applyFont="1" applyBorder="1" applyAlignment="1"/>
    <xf numFmtId="0" fontId="15" fillId="0" borderId="0" xfId="0" applyFont="1"/>
    <xf numFmtId="0" fontId="16" fillId="0" borderId="3" xfId="0" applyFont="1" applyBorder="1" applyAlignment="1">
      <alignment horizontal="center" vertical="center"/>
    </xf>
    <xf numFmtId="167" fontId="9" fillId="0" borderId="3" xfId="0" applyNumberFormat="1" applyFont="1" applyBorder="1" applyAlignment="1">
      <alignment horizontal="center" vertical="center"/>
    </xf>
    <xf numFmtId="0" fontId="17" fillId="0" borderId="0" xfId="0" applyFont="1"/>
    <xf numFmtId="0" fontId="18" fillId="0" borderId="0" xfId="0" applyFont="1"/>
    <xf numFmtId="2" fontId="9" fillId="0" borderId="3" xfId="0" applyNumberFormat="1" applyFont="1" applyBorder="1" applyAlignment="1">
      <alignment horizontal="center" vertical="center"/>
    </xf>
    <xf numFmtId="0" fontId="0" fillId="0" borderId="0" xfId="0" applyFont="1" applyBorder="1"/>
    <xf numFmtId="0" fontId="6" fillId="0" borderId="0" xfId="0" applyFont="1" applyFill="1" applyBorder="1" applyAlignment="1">
      <alignment horizontal="center"/>
    </xf>
    <xf numFmtId="0" fontId="8" fillId="0" borderId="1" xfId="0" applyFont="1" applyBorder="1"/>
    <xf numFmtId="0" fontId="9" fillId="0" borderId="0" xfId="0" applyFont="1"/>
    <xf numFmtId="0" fontId="0" fillId="0" borderId="0" xfId="0" applyAlignment="1">
      <alignment horizontal="left"/>
    </xf>
    <xf numFmtId="0" fontId="6" fillId="0" borderId="11" xfId="0" applyFont="1" applyBorder="1" applyAlignment="1">
      <alignment horizontal="center" vertical="center"/>
    </xf>
    <xf numFmtId="166" fontId="7" fillId="0" borderId="11" xfId="0" applyNumberFormat="1" applyFont="1" applyBorder="1" applyAlignment="1">
      <alignment horizontal="center" vertical="center"/>
    </xf>
    <xf numFmtId="165" fontId="6" fillId="0" borderId="11" xfId="0" applyNumberFormat="1" applyFont="1" applyBorder="1" applyAlignment="1">
      <alignment horizontal="center" vertical="center"/>
    </xf>
    <xf numFmtId="165" fontId="14" fillId="0" borderId="11" xfId="0" applyNumberFormat="1" applyFont="1" applyBorder="1" applyAlignment="1">
      <alignment horizontal="center" vertical="center"/>
    </xf>
    <xf numFmtId="0" fontId="7" fillId="0" borderId="3" xfId="0" applyFont="1" applyBorder="1" applyAlignment="1">
      <alignment horizontal="center" vertical="center" wrapText="1"/>
    </xf>
    <xf numFmtId="0" fontId="6" fillId="3" borderId="11" xfId="0" applyFont="1" applyFill="1" applyBorder="1" applyAlignment="1" applyProtection="1">
      <alignment horizontal="center" vertical="center"/>
      <protection locked="0"/>
    </xf>
    <xf numFmtId="0" fontId="6" fillId="3" borderId="3" xfId="0" applyFont="1" applyFill="1" applyBorder="1" applyAlignment="1" applyProtection="1">
      <alignment horizontal="center" vertical="center"/>
      <protection locked="0"/>
    </xf>
    <xf numFmtId="0" fontId="6" fillId="0" borderId="11" xfId="0" applyFont="1" applyBorder="1" applyAlignment="1" applyProtection="1">
      <alignment horizontal="center" vertical="center"/>
      <protection locked="0"/>
    </xf>
    <xf numFmtId="164" fontId="14" fillId="3" borderId="11" xfId="0" applyNumberFormat="1" applyFont="1" applyFill="1" applyBorder="1" applyAlignment="1" applyProtection="1">
      <alignment horizontal="center" vertical="center"/>
      <protection locked="0"/>
    </xf>
    <xf numFmtId="164" fontId="14" fillId="3" borderId="3" xfId="0" applyNumberFormat="1" applyFont="1" applyFill="1" applyBorder="1" applyAlignment="1" applyProtection="1">
      <alignment horizontal="center" vertical="center"/>
      <protection locked="0"/>
    </xf>
    <xf numFmtId="164" fontId="7" fillId="0" borderId="11" xfId="0" applyNumberFormat="1" applyFont="1" applyBorder="1" applyAlignment="1" applyProtection="1">
      <alignment horizontal="center" vertical="center"/>
      <protection locked="0"/>
    </xf>
    <xf numFmtId="164" fontId="7" fillId="0" borderId="3" xfId="0" applyNumberFormat="1" applyFont="1" applyBorder="1" applyAlignment="1" applyProtection="1">
      <alignment horizontal="center" vertical="center"/>
      <protection locked="0"/>
    </xf>
    <xf numFmtId="0" fontId="14" fillId="0" borderId="4" xfId="0" applyFont="1" applyBorder="1"/>
    <xf numFmtId="0" fontId="0" fillId="0" borderId="2" xfId="0" applyBorder="1"/>
    <xf numFmtId="0" fontId="14" fillId="0" borderId="12" xfId="0" applyFont="1" applyBorder="1"/>
    <xf numFmtId="0" fontId="14" fillId="0" borderId="6" xfId="0" applyFont="1" applyBorder="1"/>
    <xf numFmtId="0" fontId="7" fillId="0" borderId="3" xfId="0" applyFont="1" applyBorder="1" applyAlignment="1">
      <alignment horizontal="center" vertical="center"/>
    </xf>
    <xf numFmtId="1" fontId="6" fillId="3" borderId="3" xfId="0" applyNumberFormat="1" applyFont="1" applyFill="1" applyBorder="1" applyAlignment="1" applyProtection="1">
      <alignment horizontal="center" vertical="center"/>
      <protection locked="0"/>
    </xf>
    <xf numFmtId="0" fontId="0" fillId="5" borderId="0" xfId="0" applyFill="1"/>
    <xf numFmtId="0" fontId="21" fillId="0" borderId="0" xfId="0" applyFont="1"/>
    <xf numFmtId="0" fontId="6" fillId="0" borderId="11" xfId="0" applyFont="1" applyBorder="1" applyAlignment="1">
      <alignment vertical="center" wrapText="1"/>
    </xf>
    <xf numFmtId="0" fontId="6" fillId="0" borderId="0" xfId="0" applyFont="1" applyBorder="1" applyAlignment="1"/>
    <xf numFmtId="0" fontId="22" fillId="0" borderId="0" xfId="0" applyFont="1"/>
    <xf numFmtId="0" fontId="3" fillId="0" borderId="0" xfId="0" applyFont="1"/>
    <xf numFmtId="166" fontId="14" fillId="0" borderId="11" xfId="0" applyNumberFormat="1" applyFont="1" applyFill="1" applyBorder="1" applyAlignment="1">
      <alignment horizontal="center" vertical="center" wrapText="1"/>
    </xf>
    <xf numFmtId="0" fontId="7" fillId="0" borderId="3" xfId="0" applyFont="1" applyBorder="1" applyAlignment="1">
      <alignment horizontal="center" vertical="center" wrapText="1"/>
    </xf>
    <xf numFmtId="165" fontId="7" fillId="0" borderId="0" xfId="0" applyNumberFormat="1" applyFont="1" applyBorder="1" applyAlignment="1">
      <alignment horizontal="right"/>
    </xf>
    <xf numFmtId="0" fontId="0" fillId="0" borderId="12" xfId="0" applyBorder="1"/>
    <xf numFmtId="0" fontId="0" fillId="0" borderId="13" xfId="0" applyBorder="1"/>
    <xf numFmtId="0" fontId="18" fillId="0" borderId="0" xfId="0" applyFont="1" applyBorder="1"/>
    <xf numFmtId="0" fontId="0" fillId="0" borderId="6" xfId="0" applyBorder="1"/>
    <xf numFmtId="0" fontId="0" fillId="6" borderId="0" xfId="0" applyFill="1"/>
    <xf numFmtId="0" fontId="4" fillId="6" borderId="0" xfId="0" applyFont="1" applyFill="1"/>
    <xf numFmtId="0" fontId="0" fillId="6" borderId="0" xfId="0" applyNumberFormat="1" applyFill="1"/>
    <xf numFmtId="0" fontId="5" fillId="6" borderId="0" xfId="0" applyFont="1" applyFill="1"/>
    <xf numFmtId="0" fontId="0" fillId="0" borderId="0" xfId="0" applyFill="1"/>
    <xf numFmtId="0" fontId="9" fillId="0" borderId="0" xfId="0" applyFont="1" applyBorder="1" applyAlignment="1">
      <alignment horizontal="center"/>
    </xf>
    <xf numFmtId="165" fontId="8" fillId="0" borderId="0" xfId="0" applyNumberFormat="1" applyFont="1" applyBorder="1" applyAlignment="1">
      <alignment horizontal="right"/>
    </xf>
    <xf numFmtId="2" fontId="0" fillId="0" borderId="0" xfId="0" applyNumberFormat="1"/>
    <xf numFmtId="0" fontId="24" fillId="0" borderId="0" xfId="0" applyFont="1" applyAlignment="1"/>
    <xf numFmtId="0" fontId="23" fillId="0" borderId="0" xfId="0" applyFont="1" applyAlignment="1">
      <alignment vertical="top" wrapText="1"/>
    </xf>
    <xf numFmtId="0" fontId="6" fillId="0" borderId="13" xfId="0" applyFont="1" applyBorder="1" applyAlignment="1"/>
    <xf numFmtId="0" fontId="0" fillId="7" borderId="0" xfId="0" applyFill="1" applyBorder="1"/>
    <xf numFmtId="0" fontId="0" fillId="7" borderId="4" xfId="0" applyFill="1" applyBorder="1"/>
    <xf numFmtId="0" fontId="0" fillId="7" borderId="2" xfId="0" applyFill="1" applyBorder="1"/>
    <xf numFmtId="0" fontId="0" fillId="7" borderId="5" xfId="0" applyFill="1" applyBorder="1"/>
    <xf numFmtId="0" fontId="0" fillId="7" borderId="12" xfId="0" applyFill="1" applyBorder="1"/>
    <xf numFmtId="0" fontId="0" fillId="7" borderId="13" xfId="0" applyFill="1" applyBorder="1"/>
    <xf numFmtId="0" fontId="26" fillId="7" borderId="12" xfId="0" applyFont="1" applyFill="1" applyBorder="1"/>
    <xf numFmtId="0" fontId="27" fillId="7" borderId="12" xfId="0" applyFont="1" applyFill="1" applyBorder="1"/>
    <xf numFmtId="0" fontId="25" fillId="7" borderId="0" xfId="0" applyFont="1" applyFill="1" applyBorder="1"/>
    <xf numFmtId="0" fontId="25" fillId="7" borderId="13" xfId="0" applyFont="1" applyFill="1" applyBorder="1"/>
    <xf numFmtId="17" fontId="28" fillId="7" borderId="12" xfId="0" quotePrefix="1" applyNumberFormat="1" applyFont="1" applyFill="1" applyBorder="1"/>
    <xf numFmtId="0" fontId="29" fillId="7" borderId="12" xfId="0" applyFont="1" applyFill="1" applyBorder="1"/>
    <xf numFmtId="0" fontId="30" fillId="7" borderId="12" xfId="0" applyFont="1" applyFill="1" applyBorder="1"/>
    <xf numFmtId="0" fontId="32" fillId="7" borderId="12" xfId="1" applyFont="1" applyFill="1" applyBorder="1"/>
    <xf numFmtId="0" fontId="28" fillId="7" borderId="12" xfId="0" applyFont="1" applyFill="1" applyBorder="1"/>
    <xf numFmtId="0" fontId="33" fillId="7" borderId="12" xfId="0" applyFont="1" applyFill="1" applyBorder="1"/>
    <xf numFmtId="0" fontId="34" fillId="7" borderId="12" xfId="1" applyFont="1" applyFill="1" applyBorder="1"/>
    <xf numFmtId="0" fontId="28" fillId="7" borderId="12" xfId="1" applyFont="1" applyFill="1" applyBorder="1"/>
    <xf numFmtId="0" fontId="35" fillId="7" borderId="0" xfId="0" applyFont="1" applyFill="1" applyBorder="1"/>
    <xf numFmtId="0" fontId="35" fillId="7" borderId="13" xfId="0" applyFont="1" applyFill="1" applyBorder="1"/>
    <xf numFmtId="0" fontId="30" fillId="7" borderId="0" xfId="0" applyFont="1" applyFill="1" applyBorder="1"/>
    <xf numFmtId="0" fontId="30" fillId="7" borderId="13" xfId="0" applyFont="1" applyFill="1" applyBorder="1"/>
    <xf numFmtId="0" fontId="36" fillId="7" borderId="12" xfId="0" applyFont="1" applyFill="1" applyBorder="1"/>
    <xf numFmtId="0" fontId="0" fillId="7" borderId="0" xfId="0" applyFill="1"/>
    <xf numFmtId="0" fontId="34" fillId="7" borderId="0" xfId="1" applyFont="1" applyFill="1" applyBorder="1"/>
    <xf numFmtId="0" fontId="39" fillId="7" borderId="12" xfId="0" applyFont="1" applyFill="1" applyBorder="1"/>
    <xf numFmtId="0" fontId="30" fillId="7" borderId="0" xfId="0" quotePrefix="1" applyFont="1" applyFill="1" applyBorder="1"/>
    <xf numFmtId="0" fontId="37" fillId="7" borderId="0" xfId="0" applyFont="1" applyFill="1" applyBorder="1" applyAlignment="1">
      <alignment vertical="top" wrapText="1"/>
    </xf>
    <xf numFmtId="0" fontId="40" fillId="7" borderId="12" xfId="0" applyFont="1" applyFill="1" applyBorder="1"/>
    <xf numFmtId="0" fontId="6" fillId="7" borderId="12" xfId="0" applyFont="1" applyFill="1" applyBorder="1" applyAlignment="1" applyProtection="1">
      <alignment horizontal="center" vertical="center"/>
      <protection locked="0"/>
    </xf>
    <xf numFmtId="0" fontId="39" fillId="7" borderId="12" xfId="1" applyFont="1" applyFill="1" applyBorder="1"/>
    <xf numFmtId="0" fontId="39" fillId="7" borderId="0" xfId="1" applyFont="1" applyFill="1" applyBorder="1" applyAlignment="1">
      <alignment vertical="top" wrapText="1"/>
    </xf>
    <xf numFmtId="0" fontId="39" fillId="7" borderId="13" xfId="1" applyFont="1" applyFill="1" applyBorder="1" applyAlignment="1">
      <alignment vertical="top" wrapText="1"/>
    </xf>
    <xf numFmtId="0" fontId="39" fillId="7" borderId="12" xfId="1" applyFont="1" applyFill="1" applyBorder="1" applyAlignment="1">
      <alignment vertical="top" wrapText="1"/>
    </xf>
    <xf numFmtId="0" fontId="30" fillId="7" borderId="0" xfId="0" quotePrefix="1" applyFont="1" applyFill="1" applyBorder="1" applyAlignment="1" applyProtection="1">
      <alignment vertical="center"/>
      <protection locked="0"/>
    </xf>
    <xf numFmtId="0" fontId="28" fillId="7" borderId="0" xfId="1" quotePrefix="1" applyFont="1" applyFill="1" applyBorder="1" applyAlignment="1">
      <alignment horizontal="left" vertical="top"/>
    </xf>
    <xf numFmtId="0" fontId="39" fillId="7" borderId="12" xfId="1" applyFont="1" applyFill="1" applyBorder="1" applyAlignment="1">
      <alignment horizontal="left" vertical="top" wrapText="1"/>
    </xf>
    <xf numFmtId="0" fontId="45" fillId="0" borderId="0" xfId="0" applyFont="1"/>
    <xf numFmtId="0" fontId="39" fillId="7" borderId="0" xfId="1" applyFont="1" applyFill="1" applyBorder="1"/>
    <xf numFmtId="0" fontId="0" fillId="2" borderId="3" xfId="0" applyFill="1" applyBorder="1" applyAlignment="1" applyProtection="1">
      <alignment horizontal="center" vertical="center"/>
      <protection locked="0"/>
    </xf>
    <xf numFmtId="0" fontId="6" fillId="4" borderId="3" xfId="0" applyFont="1" applyFill="1" applyBorder="1" applyAlignment="1">
      <alignment vertical="center"/>
    </xf>
    <xf numFmtId="0" fontId="19" fillId="2" borderId="3" xfId="0" applyFont="1" applyFill="1" applyBorder="1" applyAlignment="1" applyProtection="1">
      <alignment vertical="center" wrapText="1"/>
      <protection locked="0"/>
    </xf>
    <xf numFmtId="0" fontId="6" fillId="4" borderId="11" xfId="0" applyFont="1" applyFill="1" applyBorder="1" applyAlignment="1" applyProtection="1">
      <alignment vertical="center"/>
      <protection locked="0"/>
    </xf>
    <xf numFmtId="0" fontId="0" fillId="4" borderId="3" xfId="0" applyFill="1" applyBorder="1" applyProtection="1">
      <protection locked="0"/>
    </xf>
    <xf numFmtId="0" fontId="6" fillId="0" borderId="3" xfId="0" applyFont="1" applyBorder="1" applyAlignment="1">
      <alignment wrapText="1"/>
    </xf>
    <xf numFmtId="0" fontId="14" fillId="0" borderId="1" xfId="0" applyFont="1" applyBorder="1"/>
    <xf numFmtId="0" fontId="0" fillId="0" borderId="20" xfId="0" applyBorder="1"/>
    <xf numFmtId="0" fontId="30" fillId="7" borderId="12" xfId="0" applyFont="1" applyFill="1" applyBorder="1" applyAlignment="1">
      <alignment horizontal="left" vertical="top" wrapText="1"/>
    </xf>
    <xf numFmtId="0" fontId="30" fillId="7" borderId="0" xfId="0" applyFont="1" applyFill="1" applyBorder="1" applyAlignment="1">
      <alignment horizontal="left" vertical="top" wrapText="1"/>
    </xf>
    <xf numFmtId="0" fontId="30" fillId="7" borderId="13" xfId="0" applyFont="1" applyFill="1" applyBorder="1" applyAlignment="1">
      <alignment horizontal="left" vertical="top" wrapText="1"/>
    </xf>
    <xf numFmtId="0" fontId="28" fillId="7" borderId="0" xfId="1" applyFont="1" applyFill="1" applyBorder="1" applyAlignment="1">
      <alignment horizontal="left" vertical="top" wrapText="1"/>
    </xf>
    <xf numFmtId="0" fontId="28" fillId="7" borderId="13" xfId="1" applyFont="1" applyFill="1" applyBorder="1" applyAlignment="1">
      <alignment horizontal="left" vertical="top" wrapText="1"/>
    </xf>
    <xf numFmtId="49" fontId="0" fillId="0" borderId="0" xfId="0" applyNumberFormat="1"/>
    <xf numFmtId="49" fontId="0" fillId="10" borderId="0" xfId="0" applyNumberFormat="1" applyFill="1"/>
    <xf numFmtId="49" fontId="0" fillId="0" borderId="0" xfId="0" applyNumberFormat="1" applyFill="1"/>
    <xf numFmtId="0" fontId="0" fillId="10" borderId="0" xfId="0" applyFill="1"/>
    <xf numFmtId="0" fontId="6" fillId="0" borderId="11" xfId="0" applyFont="1" applyFill="1" applyBorder="1" applyAlignment="1">
      <alignment horizontal="center" vertical="center" wrapText="1"/>
    </xf>
    <xf numFmtId="0" fontId="59" fillId="7" borderId="6" xfId="1" applyFont="1" applyFill="1" applyBorder="1"/>
    <xf numFmtId="0" fontId="59" fillId="7" borderId="11" xfId="1" applyFont="1" applyFill="1" applyBorder="1"/>
    <xf numFmtId="0" fontId="60" fillId="7" borderId="0" xfId="0" applyFont="1" applyFill="1" applyBorder="1"/>
    <xf numFmtId="0" fontId="61" fillId="7" borderId="12" xfId="1" applyFont="1" applyFill="1" applyBorder="1"/>
    <xf numFmtId="0" fontId="46" fillId="7" borderId="0" xfId="0" applyFont="1" applyFill="1" applyBorder="1"/>
    <xf numFmtId="0" fontId="30" fillId="7" borderId="0" xfId="0" applyFont="1" applyFill="1" applyBorder="1" applyAlignment="1">
      <alignment vertical="center" wrapText="1"/>
    </xf>
    <xf numFmtId="0" fontId="0" fillId="14" borderId="0" xfId="0" applyFill="1"/>
    <xf numFmtId="49" fontId="0" fillId="14" borderId="0" xfId="0" applyNumberFormat="1" applyFill="1"/>
    <xf numFmtId="0" fontId="45" fillId="0" borderId="0" xfId="0" applyFont="1" applyFill="1"/>
    <xf numFmtId="0" fontId="6" fillId="2" borderId="16" xfId="0" applyFont="1" applyFill="1" applyBorder="1" applyAlignment="1" applyProtection="1">
      <alignment vertical="center"/>
      <protection locked="0"/>
    </xf>
    <xf numFmtId="0" fontId="6" fillId="0" borderId="6" xfId="0" applyFont="1" applyFill="1" applyBorder="1" applyAlignment="1"/>
    <xf numFmtId="0" fontId="6" fillId="0" borderId="1" xfId="0" applyFont="1" applyFill="1" applyBorder="1" applyAlignment="1"/>
    <xf numFmtId="0" fontId="6" fillId="0" borderId="7" xfId="0" applyFont="1" applyFill="1" applyBorder="1" applyAlignment="1"/>
    <xf numFmtId="0" fontId="6" fillId="0" borderId="4" xfId="0" applyFont="1" applyFill="1" applyBorder="1" applyAlignment="1"/>
    <xf numFmtId="0" fontId="6" fillId="0" borderId="2" xfId="0" applyFont="1" applyFill="1" applyBorder="1" applyAlignment="1"/>
    <xf numFmtId="0" fontId="6" fillId="0" borderId="5" xfId="0" applyFont="1" applyFill="1" applyBorder="1" applyAlignment="1"/>
    <xf numFmtId="0" fontId="6" fillId="2" borderId="16" xfId="0" applyFont="1" applyFill="1" applyBorder="1" applyAlignment="1" applyProtection="1">
      <protection locked="0"/>
    </xf>
    <xf numFmtId="164" fontId="0" fillId="0" borderId="10" xfId="0" applyNumberFormat="1" applyBorder="1" applyAlignment="1"/>
    <xf numFmtId="0" fontId="6" fillId="2" borderId="29" xfId="0" applyFont="1" applyFill="1" applyBorder="1" applyAlignment="1" applyProtection="1">
      <alignment horizontal="center" vertical="center"/>
      <protection locked="0"/>
    </xf>
    <xf numFmtId="0" fontId="63" fillId="0" borderId="0" xfId="0" applyFont="1"/>
    <xf numFmtId="0" fontId="64" fillId="0" borderId="0" xfId="0" applyFont="1"/>
    <xf numFmtId="164" fontId="6" fillId="0" borderId="3" xfId="0" applyNumberFormat="1" applyFont="1" applyBorder="1" applyAlignment="1">
      <alignment horizontal="center"/>
    </xf>
    <xf numFmtId="0" fontId="6" fillId="0" borderId="3" xfId="0" applyFont="1" applyBorder="1" applyAlignment="1" applyProtection="1">
      <alignment horizontal="center" vertical="center"/>
      <protection locked="0"/>
    </xf>
    <xf numFmtId="0" fontId="6" fillId="2" borderId="29" xfId="0" applyFont="1" applyFill="1" applyBorder="1" applyAlignment="1" applyProtection="1">
      <alignment horizontal="center"/>
      <protection locked="0"/>
    </xf>
    <xf numFmtId="0" fontId="0" fillId="0" borderId="32" xfId="0" applyBorder="1"/>
    <xf numFmtId="0" fontId="0" fillId="0" borderId="34" xfId="0" applyBorder="1"/>
    <xf numFmtId="0" fontId="0" fillId="0" borderId="37" xfId="0" applyBorder="1"/>
    <xf numFmtId="14" fontId="53" fillId="0" borderId="0" xfId="0" applyNumberFormat="1" applyFont="1" applyAlignment="1" applyProtection="1">
      <alignment vertical="center" wrapText="1"/>
    </xf>
    <xf numFmtId="0" fontId="49" fillId="0" borderId="0" xfId="0" applyFont="1" applyAlignment="1" applyProtection="1">
      <alignment horizontal="center"/>
    </xf>
    <xf numFmtId="0" fontId="35" fillId="0" borderId="0" xfId="0" applyFont="1" applyAlignment="1" applyProtection="1">
      <alignment horizontal="center" vertical="center"/>
    </xf>
    <xf numFmtId="0" fontId="35" fillId="0" borderId="0" xfId="0" applyFont="1" applyProtection="1"/>
    <xf numFmtId="0" fontId="51" fillId="9" borderId="1" xfId="0" applyFont="1" applyFill="1" applyBorder="1" applyAlignment="1" applyProtection="1">
      <alignment horizontal="center" vertical="center"/>
    </xf>
    <xf numFmtId="0" fontId="51" fillId="9" borderId="11" xfId="0" applyFont="1" applyFill="1" applyBorder="1" applyAlignment="1" applyProtection="1">
      <alignment horizontal="center" vertical="center"/>
    </xf>
    <xf numFmtId="0" fontId="51" fillId="9" borderId="20" xfId="0" applyFont="1" applyFill="1" applyBorder="1" applyAlignment="1" applyProtection="1">
      <alignment horizontal="center" vertical="center"/>
    </xf>
    <xf numFmtId="0" fontId="51" fillId="9" borderId="49" xfId="0" applyFont="1" applyFill="1" applyBorder="1" applyAlignment="1" applyProtection="1">
      <alignment horizontal="center" vertical="center"/>
    </xf>
    <xf numFmtId="0" fontId="51" fillId="9" borderId="50" xfId="0" applyFont="1" applyFill="1" applyBorder="1" applyAlignment="1" applyProtection="1">
      <alignment horizontal="center" vertical="center"/>
    </xf>
    <xf numFmtId="0" fontId="51" fillId="9" borderId="7" xfId="0" applyFont="1" applyFill="1" applyBorder="1" applyAlignment="1" applyProtection="1">
      <alignment horizontal="center" vertical="center"/>
    </xf>
    <xf numFmtId="0" fontId="51" fillId="9" borderId="45" xfId="0" applyFont="1" applyFill="1" applyBorder="1" applyAlignment="1" applyProtection="1">
      <alignment horizontal="center" vertical="center"/>
    </xf>
    <xf numFmtId="0" fontId="51" fillId="9" borderId="6" xfId="0" applyFont="1" applyFill="1" applyBorder="1" applyAlignment="1" applyProtection="1">
      <alignment horizontal="center" vertical="center"/>
    </xf>
    <xf numFmtId="0" fontId="51" fillId="9" borderId="39" xfId="0" applyFont="1" applyFill="1" applyBorder="1" applyAlignment="1" applyProtection="1">
      <alignment horizontal="center" vertical="center"/>
    </xf>
    <xf numFmtId="0" fontId="51" fillId="9" borderId="51" xfId="0" applyFont="1" applyFill="1" applyBorder="1" applyAlignment="1" applyProtection="1">
      <alignment horizontal="center" vertical="center"/>
    </xf>
    <xf numFmtId="0" fontId="51" fillId="9" borderId="54" xfId="0" applyFont="1" applyFill="1" applyBorder="1" applyAlignment="1" applyProtection="1">
      <alignment horizontal="center" vertical="center" wrapText="1"/>
    </xf>
    <xf numFmtId="0" fontId="51" fillId="9" borderId="3" xfId="0" applyFont="1" applyFill="1" applyBorder="1" applyAlignment="1" applyProtection="1">
      <alignment horizontal="center" vertical="center" wrapText="1"/>
    </xf>
    <xf numFmtId="0" fontId="51" fillId="9" borderId="10" xfId="0" applyFont="1" applyFill="1" applyBorder="1" applyAlignment="1" applyProtection="1">
      <alignment horizontal="center" vertical="center" wrapText="1"/>
    </xf>
    <xf numFmtId="0" fontId="51" fillId="9" borderId="18" xfId="0" applyFont="1" applyFill="1" applyBorder="1" applyAlignment="1" applyProtection="1">
      <alignment horizontal="center" vertical="center" wrapText="1"/>
    </xf>
    <xf numFmtId="0" fontId="51" fillId="9" borderId="9" xfId="0" applyFont="1" applyFill="1" applyBorder="1" applyAlignment="1" applyProtection="1">
      <alignment horizontal="center" vertical="center" wrapText="1"/>
    </xf>
    <xf numFmtId="0" fontId="51" fillId="9" borderId="8" xfId="0" applyFont="1" applyFill="1" applyBorder="1" applyAlignment="1" applyProtection="1">
      <alignment horizontal="center" vertical="center" wrapText="1"/>
    </xf>
    <xf numFmtId="0" fontId="28" fillId="9" borderId="8" xfId="0" applyFont="1" applyFill="1" applyBorder="1" applyAlignment="1" applyProtection="1">
      <alignment horizontal="center" vertical="center" wrapText="1"/>
    </xf>
    <xf numFmtId="0" fontId="50" fillId="9" borderId="55" xfId="0" applyFont="1" applyFill="1" applyBorder="1" applyAlignment="1" applyProtection="1">
      <alignment vertical="center" wrapText="1"/>
    </xf>
    <xf numFmtId="0" fontId="52" fillId="9" borderId="56" xfId="0" applyFont="1" applyFill="1" applyBorder="1" applyAlignment="1" applyProtection="1">
      <alignment horizontal="center" vertical="center" wrapText="1"/>
    </xf>
    <xf numFmtId="0" fontId="51" fillId="9" borderId="55" xfId="0" applyFont="1" applyFill="1" applyBorder="1" applyAlignment="1" applyProtection="1">
      <alignment horizontal="center" vertical="center" wrapText="1"/>
    </xf>
    <xf numFmtId="0" fontId="51" fillId="9" borderId="57" xfId="0" applyFont="1" applyFill="1" applyBorder="1" applyAlignment="1" applyProtection="1">
      <alignment horizontal="center" vertical="center" wrapText="1"/>
    </xf>
    <xf numFmtId="0" fontId="51" fillId="9" borderId="56" xfId="0" applyFont="1" applyFill="1" applyBorder="1" applyAlignment="1" applyProtection="1">
      <alignment horizontal="center" vertical="center" wrapText="1"/>
    </xf>
    <xf numFmtId="0" fontId="51" fillId="9" borderId="58" xfId="0" applyFont="1" applyFill="1" applyBorder="1" applyAlignment="1" applyProtection="1">
      <alignment horizontal="center" vertical="center" wrapText="1"/>
    </xf>
    <xf numFmtId="0" fontId="51" fillId="9" borderId="59" xfId="0" applyFont="1" applyFill="1" applyBorder="1" applyAlignment="1" applyProtection="1">
      <alignment horizontal="center" vertical="center" wrapText="1"/>
    </xf>
    <xf numFmtId="0" fontId="51" fillId="9" borderId="60" xfId="0" applyFont="1" applyFill="1" applyBorder="1" applyAlignment="1" applyProtection="1">
      <alignment horizontal="center" vertical="center" wrapText="1"/>
    </xf>
    <xf numFmtId="0" fontId="51" fillId="9" borderId="61" xfId="0" applyFont="1" applyFill="1" applyBorder="1" applyAlignment="1" applyProtection="1">
      <alignment horizontal="center" vertical="center" wrapText="1"/>
    </xf>
    <xf numFmtId="0" fontId="50" fillId="8" borderId="23" xfId="0" applyFont="1" applyFill="1" applyBorder="1" applyAlignment="1" applyProtection="1">
      <alignment vertical="center" wrapText="1"/>
    </xf>
    <xf numFmtId="0" fontId="52" fillId="8" borderId="24" xfId="0" applyFont="1" applyFill="1" applyBorder="1" applyAlignment="1" applyProtection="1">
      <alignment horizontal="center" vertical="center" wrapText="1"/>
    </xf>
    <xf numFmtId="0" fontId="51" fillId="8" borderId="23" xfId="0" applyFont="1" applyFill="1" applyBorder="1" applyAlignment="1" applyProtection="1">
      <alignment horizontal="center" vertical="center" wrapText="1"/>
    </xf>
    <xf numFmtId="0" fontId="51" fillId="8" borderId="25" xfId="0" applyFont="1" applyFill="1" applyBorder="1" applyAlignment="1" applyProtection="1">
      <alignment horizontal="center" vertical="center" wrapText="1"/>
    </xf>
    <xf numFmtId="0" fontId="51" fillId="8" borderId="24" xfId="0" applyFont="1" applyFill="1" applyBorder="1" applyAlignment="1" applyProtection="1">
      <alignment horizontal="center" vertical="center" wrapText="1"/>
    </xf>
    <xf numFmtId="0" fontId="51" fillId="0" borderId="64" xfId="0" applyFont="1" applyBorder="1" applyAlignment="1" applyProtection="1">
      <alignment horizontal="center" vertical="center" wrapText="1"/>
    </xf>
    <xf numFmtId="0" fontId="51" fillId="8" borderId="38" xfId="0" applyFont="1" applyFill="1" applyBorder="1" applyAlignment="1" applyProtection="1">
      <alignment horizontal="center" vertical="center" wrapText="1"/>
    </xf>
    <xf numFmtId="0" fontId="51" fillId="8" borderId="65" xfId="0" applyFont="1" applyFill="1" applyBorder="1" applyAlignment="1" applyProtection="1">
      <alignment horizontal="center" vertical="center" wrapText="1"/>
    </xf>
    <xf numFmtId="0" fontId="51" fillId="8" borderId="66" xfId="0" applyFont="1" applyFill="1" applyBorder="1" applyAlignment="1" applyProtection="1">
      <alignment horizontal="center" vertical="center" wrapText="1"/>
    </xf>
    <xf numFmtId="0" fontId="51" fillId="8" borderId="67" xfId="0" applyFont="1" applyFill="1" applyBorder="1" applyAlignment="1" applyProtection="1">
      <alignment horizontal="center" vertical="center" wrapText="1"/>
    </xf>
    <xf numFmtId="0" fontId="51" fillId="8" borderId="15" xfId="0" applyFont="1" applyFill="1" applyBorder="1" applyAlignment="1" applyProtection="1">
      <alignment horizontal="center" vertical="center" wrapText="1"/>
    </xf>
    <xf numFmtId="0" fontId="51" fillId="8" borderId="68" xfId="0" applyFont="1" applyFill="1" applyBorder="1" applyAlignment="1" applyProtection="1">
      <alignment horizontal="center" vertical="center" wrapText="1"/>
    </xf>
    <xf numFmtId="0" fontId="51" fillId="8" borderId="28" xfId="0" applyFont="1" applyFill="1" applyBorder="1" applyAlignment="1" applyProtection="1">
      <alignment horizontal="center" vertical="center" wrapText="1"/>
    </xf>
    <xf numFmtId="0" fontId="51" fillId="8" borderId="64" xfId="0" applyFont="1" applyFill="1" applyBorder="1" applyAlignment="1" applyProtection="1">
      <alignment horizontal="center" vertical="center" wrapText="1"/>
    </xf>
    <xf numFmtId="0" fontId="51" fillId="8" borderId="29" xfId="0" applyFont="1" applyFill="1" applyBorder="1" applyAlignment="1" applyProtection="1">
      <alignment horizontal="center" vertical="center" wrapText="1"/>
    </xf>
    <xf numFmtId="0" fontId="53" fillId="8" borderId="16" xfId="0" applyFont="1" applyFill="1" applyBorder="1" applyAlignment="1" applyProtection="1">
      <alignment horizontal="center" vertical="center" wrapText="1"/>
    </xf>
    <xf numFmtId="0" fontId="53" fillId="10" borderId="23" xfId="0" applyFont="1" applyFill="1" applyBorder="1" applyAlignment="1" applyProtection="1">
      <alignment vertical="center" wrapText="1"/>
    </xf>
    <xf numFmtId="0" fontId="52" fillId="10" borderId="24" xfId="0" applyFont="1" applyFill="1" applyBorder="1" applyAlignment="1" applyProtection="1">
      <alignment horizontal="center" vertical="center"/>
    </xf>
    <xf numFmtId="0" fontId="35" fillId="10" borderId="23" xfId="0" applyFont="1" applyFill="1" applyBorder="1" applyAlignment="1" applyProtection="1">
      <alignment horizontal="center" vertical="center"/>
    </xf>
    <xf numFmtId="0" fontId="35" fillId="10" borderId="25" xfId="0" applyFont="1" applyFill="1" applyBorder="1" applyAlignment="1" applyProtection="1">
      <alignment horizontal="center" vertical="center"/>
    </xf>
    <xf numFmtId="0" fontId="35" fillId="10" borderId="24" xfId="0" applyFont="1" applyFill="1" applyBorder="1" applyAlignment="1" applyProtection="1">
      <alignment horizontal="center" vertical="center"/>
    </xf>
    <xf numFmtId="0" fontId="35" fillId="10" borderId="41" xfId="0" applyFont="1" applyFill="1" applyBorder="1" applyAlignment="1" applyProtection="1">
      <alignment horizontal="center" vertical="center"/>
    </xf>
    <xf numFmtId="0" fontId="35" fillId="10" borderId="17" xfId="0" applyFont="1" applyFill="1" applyBorder="1" applyAlignment="1" applyProtection="1">
      <alignment horizontal="center" vertical="center"/>
    </xf>
    <xf numFmtId="0" fontId="35" fillId="10" borderId="15" xfId="0" applyFont="1" applyFill="1" applyBorder="1" applyAlignment="1" applyProtection="1">
      <alignment horizontal="center" vertical="center"/>
    </xf>
    <xf numFmtId="0" fontId="35" fillId="10" borderId="69" xfId="0" applyFont="1" applyFill="1" applyBorder="1" applyAlignment="1" applyProtection="1">
      <alignment horizontal="center" vertical="center"/>
    </xf>
    <xf numFmtId="0" fontId="35" fillId="10" borderId="28" xfId="0" applyFont="1" applyFill="1" applyBorder="1" applyAlignment="1" applyProtection="1">
      <alignment horizontal="center" vertical="center"/>
    </xf>
    <xf numFmtId="0" fontId="35" fillId="10" borderId="29" xfId="0" applyFont="1" applyFill="1" applyBorder="1" applyAlignment="1" applyProtection="1">
      <alignment horizontal="center" vertical="center"/>
    </xf>
    <xf numFmtId="0" fontId="35" fillId="10" borderId="16" xfId="0" applyFont="1" applyFill="1" applyBorder="1" applyAlignment="1" applyProtection="1">
      <alignment horizontal="center" vertical="center"/>
    </xf>
    <xf numFmtId="0" fontId="51" fillId="8" borderId="39" xfId="0" applyFont="1" applyFill="1" applyBorder="1" applyAlignment="1" applyProtection="1">
      <alignment vertical="center" wrapText="1"/>
    </xf>
    <xf numFmtId="0" fontId="52" fillId="11" borderId="51" xfId="0" applyFont="1" applyFill="1" applyBorder="1" applyAlignment="1" applyProtection="1">
      <alignment horizontal="center" vertical="center"/>
    </xf>
    <xf numFmtId="0" fontId="35" fillId="0" borderId="39" xfId="0" applyFont="1" applyBorder="1" applyAlignment="1" applyProtection="1">
      <alignment horizontal="center" vertical="center"/>
    </xf>
    <xf numFmtId="0" fontId="35" fillId="8" borderId="50" xfId="0" applyFont="1" applyFill="1" applyBorder="1" applyAlignment="1" applyProtection="1">
      <alignment horizontal="center" vertical="center"/>
    </xf>
    <xf numFmtId="0" fontId="35" fillId="8" borderId="51" xfId="0" applyFont="1" applyFill="1" applyBorder="1" applyAlignment="1" applyProtection="1">
      <alignment horizontal="center" vertical="center"/>
    </xf>
    <xf numFmtId="0" fontId="35" fillId="0" borderId="70" xfId="0" applyFont="1" applyBorder="1" applyAlignment="1" applyProtection="1">
      <alignment horizontal="center" vertical="center"/>
    </xf>
    <xf numFmtId="0" fontId="35" fillId="8" borderId="47" xfId="0" applyFont="1" applyFill="1" applyBorder="1" applyAlignment="1" applyProtection="1">
      <alignment horizontal="center" vertical="center"/>
    </xf>
    <xf numFmtId="0" fontId="35" fillId="0" borderId="40" xfId="0" applyFont="1" applyBorder="1" applyAlignment="1" applyProtection="1">
      <alignment horizontal="center" vertical="center"/>
    </xf>
    <xf numFmtId="0" fontId="35" fillId="0" borderId="50" xfId="0" applyFont="1" applyBorder="1" applyAlignment="1" applyProtection="1">
      <alignment horizontal="center" vertical="center"/>
    </xf>
    <xf numFmtId="0" fontId="35" fillId="0" borderId="47" xfId="0" applyFont="1" applyBorder="1" applyAlignment="1" applyProtection="1">
      <alignment horizontal="center" vertical="center"/>
    </xf>
    <xf numFmtId="0" fontId="35" fillId="12" borderId="46" xfId="0" applyFont="1" applyFill="1" applyBorder="1" applyAlignment="1" applyProtection="1">
      <alignment horizontal="center" vertical="center"/>
    </xf>
    <xf numFmtId="0" fontId="35" fillId="12" borderId="50" xfId="0" applyFont="1" applyFill="1" applyBorder="1" applyAlignment="1" applyProtection="1">
      <alignment horizontal="center" vertical="center"/>
    </xf>
    <xf numFmtId="0" fontId="35" fillId="12" borderId="71" xfId="0" applyFont="1" applyFill="1" applyBorder="1" applyAlignment="1" applyProtection="1">
      <alignment horizontal="center" vertical="center"/>
    </xf>
    <xf numFmtId="0" fontId="35" fillId="8" borderId="39" xfId="0" applyFont="1" applyFill="1" applyBorder="1" applyAlignment="1" applyProtection="1">
      <alignment horizontal="center" vertical="center"/>
    </xf>
    <xf numFmtId="0" fontId="35" fillId="12" borderId="39" xfId="0" applyFont="1" applyFill="1" applyBorder="1" applyAlignment="1" applyProtection="1">
      <alignment horizontal="center" vertical="center"/>
    </xf>
    <xf numFmtId="0" fontId="35" fillId="0" borderId="51" xfId="0" applyFont="1" applyBorder="1" applyAlignment="1" applyProtection="1">
      <alignment horizontal="center" vertical="center"/>
    </xf>
    <xf numFmtId="0" fontId="35" fillId="12" borderId="51" xfId="0" applyFont="1" applyFill="1" applyBorder="1" applyAlignment="1" applyProtection="1">
      <alignment horizontal="center" vertical="center"/>
    </xf>
    <xf numFmtId="0" fontId="35" fillId="0" borderId="72" xfId="0" applyFont="1" applyBorder="1" applyAlignment="1" applyProtection="1">
      <alignment horizontal="center" vertical="center"/>
    </xf>
    <xf numFmtId="0" fontId="35" fillId="0" borderId="48" xfId="0" applyFont="1" applyBorder="1" applyAlignment="1" applyProtection="1">
      <alignment horizontal="center" vertical="center"/>
    </xf>
    <xf numFmtId="0" fontId="51" fillId="8" borderId="45" xfId="0" applyFont="1" applyFill="1" applyBorder="1" applyAlignment="1" applyProtection="1">
      <alignment vertical="center" wrapText="1"/>
    </xf>
    <xf numFmtId="0" fontId="52" fillId="11" borderId="6" xfId="0" applyFont="1" applyFill="1" applyBorder="1" applyAlignment="1" applyProtection="1">
      <alignment horizontal="center" vertical="center"/>
    </xf>
    <xf numFmtId="0" fontId="35" fillId="0" borderId="45" xfId="0" applyFont="1" applyBorder="1" applyAlignment="1" applyProtection="1">
      <alignment horizontal="center" vertical="center"/>
    </xf>
    <xf numFmtId="0" fontId="35" fillId="8" borderId="11" xfId="0" applyFont="1" applyFill="1" applyBorder="1" applyAlignment="1" applyProtection="1">
      <alignment horizontal="center" vertical="center"/>
    </xf>
    <xf numFmtId="0" fontId="35" fillId="8" borderId="6" xfId="0" applyFont="1" applyFill="1" applyBorder="1" applyAlignment="1" applyProtection="1">
      <alignment horizontal="center" vertical="center"/>
    </xf>
    <xf numFmtId="0" fontId="35" fillId="0" borderId="18" xfId="0" applyFont="1" applyBorder="1" applyAlignment="1" applyProtection="1">
      <alignment horizontal="center" vertical="center"/>
    </xf>
    <xf numFmtId="0" fontId="35" fillId="8" borderId="1" xfId="0" applyFont="1" applyFill="1" applyBorder="1" applyAlignment="1" applyProtection="1">
      <alignment horizontal="center" vertical="center"/>
    </xf>
    <xf numFmtId="0" fontId="35" fillId="0" borderId="26" xfId="0" applyFont="1" applyBorder="1" applyAlignment="1" applyProtection="1">
      <alignment horizontal="center" vertical="center"/>
    </xf>
    <xf numFmtId="0" fontId="35" fillId="0" borderId="3" xfId="0" applyFont="1" applyBorder="1" applyAlignment="1" applyProtection="1">
      <alignment horizontal="center" vertical="center"/>
    </xf>
    <xf numFmtId="0" fontId="35" fillId="0" borderId="1" xfId="0" applyFont="1" applyBorder="1" applyAlignment="1" applyProtection="1">
      <alignment horizontal="center" vertical="center"/>
    </xf>
    <xf numFmtId="0" fontId="35" fillId="12" borderId="49" xfId="0" applyFont="1" applyFill="1" applyBorder="1" applyAlignment="1" applyProtection="1">
      <alignment horizontal="center" vertical="center"/>
    </xf>
    <xf numFmtId="0" fontId="35" fillId="12" borderId="3" xfId="0" applyFont="1" applyFill="1" applyBorder="1" applyAlignment="1" applyProtection="1">
      <alignment horizontal="center" vertical="center"/>
    </xf>
    <xf numFmtId="0" fontId="35" fillId="12" borderId="7" xfId="0" applyFont="1" applyFill="1" applyBorder="1" applyAlignment="1" applyProtection="1">
      <alignment horizontal="center" vertical="center"/>
    </xf>
    <xf numFmtId="0" fontId="35" fillId="8" borderId="45" xfId="0" applyFont="1" applyFill="1" applyBorder="1" applyAlignment="1" applyProtection="1">
      <alignment horizontal="center" vertical="center"/>
    </xf>
    <xf numFmtId="0" fontId="35" fillId="12" borderId="45" xfId="0" applyFont="1" applyFill="1" applyBorder="1" applyAlignment="1" applyProtection="1">
      <alignment horizontal="center" vertical="center"/>
    </xf>
    <xf numFmtId="0" fontId="35" fillId="0" borderId="6" xfId="0" applyFont="1" applyBorder="1" applyAlignment="1" applyProtection="1">
      <alignment horizontal="center" vertical="center"/>
    </xf>
    <xf numFmtId="0" fontId="35" fillId="12" borderId="6" xfId="0" applyFont="1" applyFill="1" applyBorder="1" applyAlignment="1" applyProtection="1">
      <alignment horizontal="center" vertical="center"/>
    </xf>
    <xf numFmtId="0" fontId="35" fillId="0" borderId="73" xfId="0" applyFont="1" applyBorder="1" applyAlignment="1" applyProtection="1">
      <alignment horizontal="center" vertical="center"/>
    </xf>
    <xf numFmtId="0" fontId="35" fillId="0" borderId="21" xfId="0" applyFont="1" applyBorder="1" applyAlignment="1" applyProtection="1">
      <alignment horizontal="center" vertical="center"/>
    </xf>
    <xf numFmtId="0" fontId="51" fillId="8" borderId="18" xfId="0" applyFont="1" applyFill="1" applyBorder="1" applyAlignment="1" applyProtection="1">
      <alignment vertical="center" wrapText="1"/>
    </xf>
    <xf numFmtId="0" fontId="52" fillId="11" borderId="8" xfId="0" applyFont="1" applyFill="1" applyBorder="1" applyAlignment="1" applyProtection="1">
      <alignment horizontal="center" vertical="center"/>
    </xf>
    <xf numFmtId="0" fontId="35" fillId="8" borderId="3" xfId="0" applyFont="1" applyFill="1" applyBorder="1" applyAlignment="1" applyProtection="1">
      <alignment horizontal="center" vertical="center"/>
    </xf>
    <xf numFmtId="0" fontId="35" fillId="8" borderId="8" xfId="0" applyFont="1" applyFill="1" applyBorder="1" applyAlignment="1" applyProtection="1">
      <alignment horizontal="center" vertical="center"/>
    </xf>
    <xf numFmtId="0" fontId="35" fillId="8" borderId="9" xfId="0" applyFont="1" applyFill="1" applyBorder="1" applyAlignment="1" applyProtection="1">
      <alignment horizontal="center" vertical="center"/>
    </xf>
    <xf numFmtId="0" fontId="35" fillId="0" borderId="19" xfId="0" applyFont="1" applyBorder="1" applyAlignment="1" applyProtection="1">
      <alignment horizontal="center" vertical="center"/>
    </xf>
    <xf numFmtId="0" fontId="35" fillId="0" borderId="9" xfId="0" applyFont="1" applyBorder="1" applyAlignment="1" applyProtection="1">
      <alignment horizontal="center" vertical="center"/>
    </xf>
    <xf numFmtId="0" fontId="35" fillId="12" borderId="54" xfId="0" applyFont="1" applyFill="1" applyBorder="1" applyAlignment="1" applyProtection="1">
      <alignment horizontal="center" vertical="center"/>
    </xf>
    <xf numFmtId="0" fontId="35" fillId="12" borderId="10" xfId="0" applyFont="1" applyFill="1" applyBorder="1" applyAlignment="1" applyProtection="1">
      <alignment horizontal="center" vertical="center"/>
    </xf>
    <xf numFmtId="0" fontId="35" fillId="8" borderId="18" xfId="0" applyFont="1" applyFill="1" applyBorder="1" applyAlignment="1" applyProtection="1">
      <alignment horizontal="center" vertical="center"/>
    </xf>
    <xf numFmtId="0" fontId="35" fillId="12" borderId="18" xfId="0" applyFont="1" applyFill="1" applyBorder="1" applyAlignment="1" applyProtection="1">
      <alignment horizontal="center" vertical="center"/>
    </xf>
    <xf numFmtId="0" fontId="35" fillId="0" borderId="8" xfId="0" applyFont="1" applyBorder="1" applyAlignment="1" applyProtection="1">
      <alignment horizontal="center" vertical="center"/>
    </xf>
    <xf numFmtId="0" fontId="35" fillId="12" borderId="8" xfId="0" applyFont="1" applyFill="1" applyBorder="1" applyAlignment="1" applyProtection="1">
      <alignment horizontal="center" vertical="center"/>
    </xf>
    <xf numFmtId="0" fontId="35" fillId="0" borderId="74" xfId="0" applyFont="1" applyBorder="1" applyAlignment="1" applyProtection="1">
      <alignment horizontal="center" vertical="center"/>
    </xf>
    <xf numFmtId="0" fontId="35" fillId="0" borderId="75" xfId="0" applyFont="1" applyBorder="1" applyAlignment="1" applyProtection="1">
      <alignment horizontal="center" vertical="center"/>
    </xf>
    <xf numFmtId="0" fontId="35" fillId="8" borderId="76" xfId="0" applyFont="1" applyFill="1" applyBorder="1" applyAlignment="1" applyProtection="1">
      <alignment horizontal="center" vertical="center"/>
    </xf>
    <xf numFmtId="0" fontId="35" fillId="8" borderId="77" xfId="0" applyFont="1" applyFill="1" applyBorder="1" applyAlignment="1" applyProtection="1">
      <alignment horizontal="center" vertical="center"/>
    </xf>
    <xf numFmtId="0" fontId="35" fillId="8" borderId="78" xfId="0" applyFont="1" applyFill="1" applyBorder="1" applyAlignment="1" applyProtection="1">
      <alignment horizontal="center" vertical="center"/>
    </xf>
    <xf numFmtId="0" fontId="35" fillId="0" borderId="79" xfId="0" applyFont="1" applyBorder="1" applyAlignment="1" applyProtection="1">
      <alignment horizontal="center" vertical="center"/>
    </xf>
    <xf numFmtId="0" fontId="35" fillId="0" borderId="76" xfId="0" applyFont="1" applyBorder="1" applyAlignment="1" applyProtection="1">
      <alignment horizontal="center" vertical="center"/>
    </xf>
    <xf numFmtId="0" fontId="35" fillId="0" borderId="78" xfId="0" applyFont="1" applyBorder="1" applyAlignment="1" applyProtection="1">
      <alignment horizontal="center" vertical="center"/>
    </xf>
    <xf numFmtId="0" fontId="35" fillId="12" borderId="80" xfId="0" applyFont="1" applyFill="1" applyBorder="1" applyAlignment="1" applyProtection="1">
      <alignment horizontal="center" vertical="center"/>
    </xf>
    <xf numFmtId="0" fontId="35" fillId="12" borderId="5" xfId="0" applyFont="1" applyFill="1" applyBorder="1" applyAlignment="1" applyProtection="1">
      <alignment horizontal="center" vertical="center"/>
    </xf>
    <xf numFmtId="0" fontId="35" fillId="8" borderId="81" xfId="0" applyFont="1" applyFill="1" applyBorder="1" applyAlignment="1" applyProtection="1">
      <alignment horizontal="center" vertical="center"/>
    </xf>
    <xf numFmtId="0" fontId="35" fillId="8" borderId="14" xfId="0" applyFont="1" applyFill="1" applyBorder="1" applyAlignment="1" applyProtection="1">
      <alignment horizontal="center" vertical="center"/>
    </xf>
    <xf numFmtId="0" fontId="35" fillId="8" borderId="4" xfId="0" applyFont="1" applyFill="1" applyBorder="1" applyAlignment="1" applyProtection="1">
      <alignment horizontal="center" vertical="center"/>
    </xf>
    <xf numFmtId="0" fontId="35" fillId="12" borderId="81" xfId="0" applyFont="1" applyFill="1" applyBorder="1" applyAlignment="1" applyProtection="1">
      <alignment horizontal="center" vertical="center"/>
    </xf>
    <xf numFmtId="0" fontId="35" fillId="8" borderId="18" xfId="0" applyFont="1" applyFill="1" applyBorder="1" applyAlignment="1" applyProtection="1">
      <alignment horizontal="center" vertical="center" wrapText="1"/>
    </xf>
    <xf numFmtId="0" fontId="35" fillId="8" borderId="3" xfId="0" applyFont="1" applyFill="1" applyBorder="1" applyAlignment="1" applyProtection="1">
      <alignment horizontal="center" vertical="center" wrapText="1"/>
    </xf>
    <xf numFmtId="0" fontId="35" fillId="8" borderId="8" xfId="0" applyFont="1" applyFill="1" applyBorder="1" applyAlignment="1" applyProtection="1">
      <alignment horizontal="center" vertical="center" wrapText="1"/>
    </xf>
    <xf numFmtId="0" fontId="35" fillId="12" borderId="18" xfId="0" applyFont="1" applyFill="1" applyBorder="1" applyAlignment="1" applyProtection="1">
      <alignment horizontal="center" vertical="center" wrapText="1"/>
    </xf>
    <xf numFmtId="0" fontId="35" fillId="12" borderId="9" xfId="0" applyFont="1" applyFill="1" applyBorder="1" applyAlignment="1" applyProtection="1">
      <alignment horizontal="center" vertical="center"/>
    </xf>
    <xf numFmtId="0" fontId="35" fillId="12" borderId="13" xfId="0" applyFont="1" applyFill="1" applyBorder="1" applyAlignment="1" applyProtection="1">
      <alignment horizontal="center" vertical="center"/>
    </xf>
    <xf numFmtId="0" fontId="35" fillId="12" borderId="82" xfId="0" applyFont="1" applyFill="1" applyBorder="1" applyAlignment="1" applyProtection="1">
      <alignment horizontal="center" vertical="center" wrapText="1"/>
    </xf>
    <xf numFmtId="0" fontId="35" fillId="0" borderId="2" xfId="0" applyFont="1" applyBorder="1" applyAlignment="1" applyProtection="1">
      <alignment horizontal="center" vertical="center"/>
    </xf>
    <xf numFmtId="0" fontId="66" fillId="8" borderId="18" xfId="0" applyFont="1" applyFill="1" applyBorder="1" applyAlignment="1" applyProtection="1">
      <alignment vertical="center" wrapText="1"/>
    </xf>
    <xf numFmtId="0" fontId="67" fillId="11" borderId="8" xfId="0" applyFont="1" applyFill="1" applyBorder="1" applyAlignment="1" applyProtection="1">
      <alignment horizontal="center" vertical="center"/>
    </xf>
    <xf numFmtId="0" fontId="2" fillId="0" borderId="75" xfId="0" applyFont="1" applyBorder="1" applyAlignment="1" applyProtection="1">
      <alignment horizontal="center" vertical="center"/>
    </xf>
    <xf numFmtId="0" fontId="2" fillId="8" borderId="76" xfId="0" applyFont="1" applyFill="1" applyBorder="1" applyAlignment="1" applyProtection="1">
      <alignment horizontal="center" vertical="center"/>
    </xf>
    <xf numFmtId="0" fontId="2" fillId="8" borderId="77" xfId="0" applyFont="1" applyFill="1" applyBorder="1" applyAlignment="1" applyProtection="1">
      <alignment horizontal="center" vertical="center"/>
    </xf>
    <xf numFmtId="0" fontId="2" fillId="0" borderId="18" xfId="0" applyFont="1" applyBorder="1" applyAlignment="1" applyProtection="1">
      <alignment horizontal="center" vertical="center"/>
    </xf>
    <xf numFmtId="0" fontId="2" fillId="8" borderId="78" xfId="0" applyFont="1" applyFill="1" applyBorder="1" applyAlignment="1" applyProtection="1">
      <alignment horizontal="center" vertical="center"/>
    </xf>
    <xf numFmtId="0" fontId="2" fillId="0" borderId="79" xfId="0" applyFont="1" applyBorder="1" applyAlignment="1" applyProtection="1">
      <alignment horizontal="center" vertical="center"/>
    </xf>
    <xf numFmtId="0" fontId="2" fillId="0" borderId="76" xfId="0" applyFont="1" applyBorder="1" applyAlignment="1" applyProtection="1">
      <alignment horizontal="center" vertical="center"/>
    </xf>
    <xf numFmtId="0" fontId="2" fillId="0" borderId="2" xfId="0" applyFont="1" applyBorder="1" applyAlignment="1" applyProtection="1">
      <alignment horizontal="center" vertical="center"/>
    </xf>
    <xf numFmtId="0" fontId="2" fillId="12" borderId="54" xfId="0" applyFont="1" applyFill="1" applyBorder="1" applyAlignment="1" applyProtection="1">
      <alignment horizontal="center" vertical="center"/>
    </xf>
    <xf numFmtId="0" fontId="2" fillId="12" borderId="3" xfId="0" applyFont="1" applyFill="1" applyBorder="1" applyAlignment="1" applyProtection="1">
      <alignment horizontal="center" vertical="center"/>
    </xf>
    <xf numFmtId="0" fontId="2" fillId="12" borderId="10" xfId="0" applyFont="1" applyFill="1" applyBorder="1" applyAlignment="1" applyProtection="1">
      <alignment horizontal="center" vertical="center"/>
    </xf>
    <xf numFmtId="0" fontId="2" fillId="8" borderId="18" xfId="0" applyFont="1" applyFill="1" applyBorder="1" applyAlignment="1" applyProtection="1">
      <alignment horizontal="center" vertical="center"/>
    </xf>
    <xf numFmtId="0" fontId="2" fillId="8" borderId="11" xfId="0" applyFont="1" applyFill="1" applyBorder="1" applyAlignment="1" applyProtection="1">
      <alignment horizontal="center" vertical="center"/>
    </xf>
    <xf numFmtId="0" fontId="2" fillId="8" borderId="8" xfId="0" applyFont="1" applyFill="1" applyBorder="1" applyAlignment="1" applyProtection="1">
      <alignment horizontal="center" vertical="center"/>
    </xf>
    <xf numFmtId="0" fontId="2" fillId="12" borderId="18" xfId="0" applyFont="1" applyFill="1" applyBorder="1" applyAlignment="1" applyProtection="1">
      <alignment horizontal="center" vertical="center"/>
    </xf>
    <xf numFmtId="0" fontId="2" fillId="0" borderId="8" xfId="0" applyFont="1" applyBorder="1" applyAlignment="1" applyProtection="1">
      <alignment horizontal="center" vertical="center"/>
    </xf>
    <xf numFmtId="0" fontId="2" fillId="12" borderId="8" xfId="0" applyFont="1" applyFill="1" applyBorder="1" applyAlignment="1" applyProtection="1">
      <alignment horizontal="center" vertical="center"/>
    </xf>
    <xf numFmtId="0" fontId="2" fillId="0" borderId="74" xfId="0" applyFont="1" applyBorder="1" applyAlignment="1" applyProtection="1">
      <alignment horizontal="center" vertical="center"/>
    </xf>
    <xf numFmtId="0" fontId="2" fillId="0" borderId="21" xfId="0" applyFont="1" applyBorder="1" applyAlignment="1" applyProtection="1">
      <alignment horizontal="center" vertical="center"/>
    </xf>
    <xf numFmtId="0" fontId="51" fillId="0" borderId="18" xfId="0" applyFont="1" applyBorder="1" applyAlignment="1" applyProtection="1">
      <alignment vertical="center" wrapText="1"/>
    </xf>
    <xf numFmtId="0" fontId="35" fillId="12" borderId="83" xfId="0" applyFont="1" applyFill="1" applyBorder="1" applyAlignment="1" applyProtection="1">
      <alignment horizontal="center" vertical="center"/>
    </xf>
    <xf numFmtId="0" fontId="35" fillId="0" borderId="4" xfId="0" applyFont="1" applyBorder="1" applyAlignment="1" applyProtection="1">
      <alignment horizontal="center" vertical="center"/>
    </xf>
    <xf numFmtId="0" fontId="35" fillId="12" borderId="4" xfId="0" applyFont="1" applyFill="1" applyBorder="1" applyAlignment="1" applyProtection="1">
      <alignment horizontal="center" vertical="center"/>
    </xf>
    <xf numFmtId="0" fontId="35" fillId="0" borderId="84" xfId="0" applyFont="1" applyBorder="1" applyAlignment="1" applyProtection="1">
      <alignment horizontal="center" vertical="center"/>
    </xf>
    <xf numFmtId="0" fontId="35" fillId="8" borderId="21" xfId="0" applyFont="1" applyFill="1" applyBorder="1" applyAlignment="1" applyProtection="1">
      <alignment horizontal="center" vertical="center"/>
    </xf>
    <xf numFmtId="0" fontId="35" fillId="12" borderId="54" xfId="0" applyFont="1" applyFill="1" applyBorder="1" applyAlignment="1" applyProtection="1">
      <alignment horizontal="center" vertical="center" wrapText="1"/>
    </xf>
    <xf numFmtId="0" fontId="35" fillId="12" borderId="3" xfId="0" applyFont="1" applyFill="1" applyBorder="1" applyAlignment="1" applyProtection="1">
      <alignment horizontal="center" vertical="center" wrapText="1"/>
    </xf>
    <xf numFmtId="0" fontId="35" fillId="12" borderId="10" xfId="0" applyFont="1" applyFill="1" applyBorder="1" applyAlignment="1" applyProtection="1">
      <alignment horizontal="center" vertical="center" wrapText="1"/>
    </xf>
    <xf numFmtId="0" fontId="35" fillId="12" borderId="8" xfId="0" applyFont="1" applyFill="1" applyBorder="1" applyAlignment="1" applyProtection="1">
      <alignment horizontal="center" vertical="center" wrapText="1"/>
    </xf>
    <xf numFmtId="0" fontId="35" fillId="8" borderId="74" xfId="0" applyFont="1" applyFill="1" applyBorder="1" applyAlignment="1" applyProtection="1">
      <alignment horizontal="center" vertical="center" wrapText="1"/>
    </xf>
    <xf numFmtId="0" fontId="35" fillId="12" borderId="12" xfId="0" applyFont="1" applyFill="1" applyBorder="1" applyAlignment="1" applyProtection="1">
      <alignment horizontal="center" vertical="center" wrapText="1"/>
    </xf>
    <xf numFmtId="0" fontId="35" fillId="8" borderId="52" xfId="0" applyFont="1" applyFill="1" applyBorder="1" applyAlignment="1" applyProtection="1">
      <alignment horizontal="center" vertical="center" wrapText="1"/>
    </xf>
    <xf numFmtId="0" fontId="35" fillId="8" borderId="85" xfId="0" applyFont="1" applyFill="1" applyBorder="1" applyAlignment="1" applyProtection="1">
      <alignment horizontal="center" vertical="center" wrapText="1"/>
    </xf>
    <xf numFmtId="0" fontId="35" fillId="12" borderId="4" xfId="0" applyFont="1" applyFill="1" applyBorder="1" applyAlignment="1" applyProtection="1">
      <alignment horizontal="center" vertical="center" wrapText="1"/>
    </xf>
    <xf numFmtId="0" fontId="35" fillId="8" borderId="84" xfId="0" applyFont="1" applyFill="1" applyBorder="1" applyAlignment="1" applyProtection="1">
      <alignment horizontal="center" vertical="center" wrapText="1"/>
    </xf>
    <xf numFmtId="0" fontId="35" fillId="0" borderId="22" xfId="0" applyFont="1" applyBorder="1" applyAlignment="1" applyProtection="1">
      <alignment horizontal="center" vertical="center"/>
    </xf>
    <xf numFmtId="0" fontId="35" fillId="8" borderId="21" xfId="0" applyFont="1" applyFill="1" applyBorder="1" applyAlignment="1" applyProtection="1">
      <alignment horizontal="center" vertical="center" wrapText="1"/>
    </xf>
    <xf numFmtId="0" fontId="51" fillId="8" borderId="81" xfId="0" applyFont="1" applyFill="1" applyBorder="1" applyAlignment="1" applyProtection="1">
      <alignment vertical="center" wrapText="1"/>
    </xf>
    <xf numFmtId="0" fontId="52" fillId="11" borderId="4" xfId="0" applyFont="1" applyFill="1" applyBorder="1" applyAlignment="1" applyProtection="1">
      <alignment horizontal="center" vertical="center"/>
    </xf>
    <xf numFmtId="0" fontId="35" fillId="0" borderId="81" xfId="0" applyFont="1" applyBorder="1" applyAlignment="1" applyProtection="1">
      <alignment horizontal="center" vertical="center"/>
    </xf>
    <xf numFmtId="0" fontId="35" fillId="8" borderId="2" xfId="0" applyFont="1" applyFill="1" applyBorder="1" applyAlignment="1" applyProtection="1">
      <alignment horizontal="center" vertical="center"/>
    </xf>
    <xf numFmtId="0" fontId="35" fillId="0" borderId="27" xfId="0" applyFont="1" applyBorder="1" applyAlignment="1" applyProtection="1">
      <alignment horizontal="center" vertical="center"/>
    </xf>
    <xf numFmtId="0" fontId="35" fillId="0" borderId="14" xfId="0" applyFont="1" applyBorder="1" applyAlignment="1" applyProtection="1">
      <alignment horizontal="center" vertical="center"/>
    </xf>
    <xf numFmtId="0" fontId="35" fillId="12" borderId="83" xfId="0" applyFont="1" applyFill="1" applyBorder="1" applyAlignment="1" applyProtection="1">
      <alignment horizontal="center" vertical="center" wrapText="1"/>
    </xf>
    <xf numFmtId="0" fontId="35" fillId="12" borderId="5" xfId="0" applyFont="1" applyFill="1" applyBorder="1" applyAlignment="1" applyProtection="1">
      <alignment horizontal="center" vertical="center" wrapText="1"/>
    </xf>
    <xf numFmtId="0" fontId="35" fillId="8" borderId="81" xfId="0" applyFont="1" applyFill="1" applyBorder="1" applyAlignment="1" applyProtection="1">
      <alignment horizontal="center" vertical="center" wrapText="1"/>
    </xf>
    <xf numFmtId="0" fontId="35" fillId="8" borderId="14" xfId="0" applyFont="1" applyFill="1" applyBorder="1" applyAlignment="1" applyProtection="1">
      <alignment horizontal="center" vertical="center" wrapText="1"/>
    </xf>
    <xf numFmtId="0" fontId="35" fillId="8" borderId="4" xfId="0" applyFont="1" applyFill="1" applyBorder="1" applyAlignment="1" applyProtection="1">
      <alignment horizontal="center" vertical="center" wrapText="1"/>
    </xf>
    <xf numFmtId="0" fontId="35" fillId="12" borderId="81" xfId="0" applyFont="1" applyFill="1" applyBorder="1" applyAlignment="1" applyProtection="1">
      <alignment horizontal="center" vertical="center" wrapText="1"/>
    </xf>
    <xf numFmtId="0" fontId="35" fillId="12" borderId="19" xfId="0" applyFont="1" applyFill="1" applyBorder="1" applyAlignment="1" applyProtection="1">
      <alignment horizontal="center" vertical="center" wrapText="1"/>
    </xf>
    <xf numFmtId="0" fontId="51" fillId="8" borderId="5" xfId="0" applyFont="1" applyFill="1" applyBorder="1" applyAlignment="1" applyProtection="1">
      <alignment vertical="center" wrapText="1"/>
    </xf>
    <xf numFmtId="0" fontId="35" fillId="12" borderId="14" xfId="0" applyFont="1" applyFill="1" applyBorder="1" applyAlignment="1" applyProtection="1">
      <alignment horizontal="center" vertical="center" wrapText="1"/>
    </xf>
    <xf numFmtId="0" fontId="35" fillId="8" borderId="53" xfId="0" applyFont="1" applyFill="1" applyBorder="1" applyAlignment="1" applyProtection="1">
      <alignment horizontal="center" vertical="center" wrapText="1"/>
    </xf>
    <xf numFmtId="0" fontId="66" fillId="8" borderId="14" xfId="0" applyFont="1" applyFill="1" applyBorder="1" applyAlignment="1" applyProtection="1">
      <alignment vertical="center" wrapText="1"/>
    </xf>
    <xf numFmtId="0" fontId="67" fillId="11" borderId="4" xfId="0" applyFont="1" applyFill="1" applyBorder="1" applyAlignment="1" applyProtection="1">
      <alignment horizontal="center" vertical="center"/>
    </xf>
    <xf numFmtId="0" fontId="2" fillId="0" borderId="81" xfId="0" applyFont="1" applyBorder="1" applyAlignment="1" applyProtection="1">
      <alignment horizontal="center" vertical="center"/>
    </xf>
    <xf numFmtId="0" fontId="2" fillId="8" borderId="14" xfId="0" applyFont="1" applyFill="1" applyBorder="1" applyAlignment="1" applyProtection="1">
      <alignment horizontal="center" vertical="center"/>
    </xf>
    <xf numFmtId="0" fontId="2" fillId="8" borderId="4" xfId="0" applyFont="1" applyFill="1" applyBorder="1" applyAlignment="1" applyProtection="1">
      <alignment horizontal="center" vertical="center"/>
    </xf>
    <xf numFmtId="0" fontId="2" fillId="0" borderId="45" xfId="0" applyFont="1" applyBorder="1" applyAlignment="1" applyProtection="1">
      <alignment horizontal="center" vertical="center"/>
    </xf>
    <xf numFmtId="0" fontId="2" fillId="8" borderId="2" xfId="0" applyFont="1" applyFill="1" applyBorder="1" applyAlignment="1" applyProtection="1">
      <alignment horizontal="center" vertical="center"/>
    </xf>
    <xf numFmtId="0" fontId="2" fillId="0" borderId="57" xfId="0" applyFont="1" applyBorder="1" applyAlignment="1" applyProtection="1">
      <alignment horizontal="center" vertical="center"/>
    </xf>
    <xf numFmtId="0" fontId="2" fillId="0" borderId="27" xfId="0" applyFont="1" applyBorder="1" applyAlignment="1" applyProtection="1">
      <alignment horizontal="center" vertical="center"/>
    </xf>
    <xf numFmtId="0" fontId="2" fillId="0" borderId="14" xfId="0" applyFont="1" applyBorder="1" applyAlignment="1" applyProtection="1">
      <alignment horizontal="center" vertical="center"/>
    </xf>
    <xf numFmtId="0" fontId="2" fillId="12" borderId="83" xfId="0" applyFont="1" applyFill="1" applyBorder="1" applyAlignment="1" applyProtection="1">
      <alignment horizontal="center" vertical="center" wrapText="1"/>
    </xf>
    <xf numFmtId="0" fontId="2" fillId="12" borderId="14" xfId="0" applyFont="1" applyFill="1" applyBorder="1" applyAlignment="1" applyProtection="1">
      <alignment horizontal="center" vertical="center" wrapText="1"/>
    </xf>
    <xf numFmtId="0" fontId="2" fillId="12" borderId="5" xfId="0" applyFont="1" applyFill="1" applyBorder="1" applyAlignment="1" applyProtection="1">
      <alignment horizontal="center" vertical="center" wrapText="1"/>
    </xf>
    <xf numFmtId="0" fontId="2" fillId="8" borderId="81" xfId="0" applyFont="1" applyFill="1" applyBorder="1" applyAlignment="1" applyProtection="1">
      <alignment horizontal="center" vertical="center" wrapText="1"/>
    </xf>
    <xf numFmtId="0" fontId="2" fillId="8" borderId="14" xfId="0" applyFont="1" applyFill="1" applyBorder="1" applyAlignment="1" applyProtection="1">
      <alignment horizontal="center" vertical="center" wrapText="1"/>
    </xf>
    <xf numFmtId="0" fontId="2" fillId="8" borderId="4" xfId="0" applyFont="1" applyFill="1" applyBorder="1" applyAlignment="1" applyProtection="1">
      <alignment horizontal="center" vertical="center" wrapText="1"/>
    </xf>
    <xf numFmtId="0" fontId="2" fillId="12" borderId="81" xfId="0" applyFont="1" applyFill="1" applyBorder="1" applyAlignment="1" applyProtection="1">
      <alignment horizontal="center" vertical="center" wrapText="1"/>
    </xf>
    <xf numFmtId="0" fontId="2" fillId="12" borderId="4" xfId="0" applyFont="1" applyFill="1" applyBorder="1" applyAlignment="1" applyProtection="1">
      <alignment horizontal="center" vertical="center" wrapText="1"/>
    </xf>
    <xf numFmtId="0" fontId="2" fillId="8" borderId="86" xfId="0" applyFont="1" applyFill="1" applyBorder="1" applyAlignment="1" applyProtection="1">
      <alignment horizontal="center" vertical="center" wrapText="1"/>
    </xf>
    <xf numFmtId="0" fontId="2" fillId="8" borderId="61" xfId="0" applyFont="1" applyFill="1" applyBorder="1" applyAlignment="1" applyProtection="1">
      <alignment horizontal="center" vertical="center" wrapText="1"/>
    </xf>
    <xf numFmtId="0" fontId="2" fillId="0" borderId="0" xfId="0" applyFont="1" applyProtection="1"/>
    <xf numFmtId="0" fontId="35" fillId="10" borderId="65" xfId="0" applyFont="1" applyFill="1" applyBorder="1" applyAlignment="1" applyProtection="1">
      <alignment horizontal="center" vertical="center"/>
    </xf>
    <xf numFmtId="0" fontId="51" fillId="8" borderId="87" xfId="2" applyFont="1" applyFill="1" applyBorder="1" applyAlignment="1" applyProtection="1">
      <alignment horizontal="left" vertical="center"/>
    </xf>
    <xf numFmtId="0" fontId="35" fillId="8" borderId="0" xfId="0" applyFont="1" applyFill="1" applyAlignment="1" applyProtection="1">
      <alignment horizontal="center" vertical="center"/>
    </xf>
    <xf numFmtId="0" fontId="35" fillId="0" borderId="20" xfId="0" applyFont="1" applyBorder="1" applyAlignment="1" applyProtection="1">
      <alignment horizontal="center" vertical="center"/>
    </xf>
    <xf numFmtId="0" fontId="35" fillId="8" borderId="74" xfId="0" applyFont="1" applyFill="1" applyBorder="1" applyAlignment="1" applyProtection="1">
      <alignment horizontal="center" vertical="center"/>
    </xf>
    <xf numFmtId="0" fontId="35" fillId="0" borderId="88" xfId="0" applyFont="1" applyBorder="1" applyAlignment="1" applyProtection="1">
      <alignment horizontal="center" vertical="center"/>
    </xf>
    <xf numFmtId="0" fontId="35" fillId="8" borderId="68" xfId="0" applyFont="1" applyFill="1" applyBorder="1" applyAlignment="1" applyProtection="1">
      <alignment horizontal="center" vertical="center"/>
    </xf>
    <xf numFmtId="0" fontId="35" fillId="8" borderId="12" xfId="0" applyFont="1" applyFill="1" applyBorder="1" applyAlignment="1" applyProtection="1">
      <alignment horizontal="center" vertical="center"/>
    </xf>
    <xf numFmtId="0" fontId="35" fillId="0" borderId="89" xfId="0" applyFont="1" applyBorder="1" applyAlignment="1" applyProtection="1">
      <alignment horizontal="center" vertical="center"/>
    </xf>
    <xf numFmtId="0" fontId="35" fillId="8" borderId="38" xfId="0" applyFont="1" applyFill="1" applyBorder="1" applyAlignment="1" applyProtection="1">
      <alignment horizontal="center" vertical="center"/>
    </xf>
    <xf numFmtId="0" fontId="35" fillId="8" borderId="57" xfId="0" applyFont="1" applyFill="1" applyBorder="1" applyAlignment="1" applyProtection="1">
      <alignment horizontal="center" vertical="center"/>
    </xf>
    <xf numFmtId="0" fontId="35" fillId="8" borderId="67" xfId="0" applyFont="1" applyFill="1" applyBorder="1" applyAlignment="1" applyProtection="1">
      <alignment horizontal="center" vertical="center"/>
    </xf>
    <xf numFmtId="0" fontId="35" fillId="0" borderId="0" xfId="0" applyFont="1" applyAlignment="1" applyProtection="1">
      <alignment vertical="center"/>
    </xf>
    <xf numFmtId="0" fontId="35" fillId="12" borderId="90" xfId="0" applyFont="1" applyFill="1" applyBorder="1" applyAlignment="1" applyProtection="1">
      <alignment horizontal="center" vertical="center"/>
    </xf>
    <xf numFmtId="0" fontId="35" fillId="12" borderId="14" xfId="0" applyFont="1" applyFill="1" applyBorder="1" applyAlignment="1" applyProtection="1">
      <alignment horizontal="center" vertical="center"/>
    </xf>
    <xf numFmtId="0" fontId="35" fillId="8" borderId="88" xfId="0" applyFont="1" applyFill="1" applyBorder="1" applyAlignment="1" applyProtection="1">
      <alignment horizontal="center" vertical="center"/>
    </xf>
    <xf numFmtId="0" fontId="35" fillId="12" borderId="88" xfId="0" applyFont="1" applyFill="1" applyBorder="1" applyAlignment="1" applyProtection="1">
      <alignment horizontal="center" vertical="center"/>
    </xf>
    <xf numFmtId="0" fontId="35" fillId="12" borderId="12" xfId="0" applyFont="1" applyFill="1" applyBorder="1" applyAlignment="1" applyProtection="1">
      <alignment horizontal="center" vertical="center"/>
    </xf>
    <xf numFmtId="0" fontId="35" fillId="8" borderId="52" xfId="0" applyFont="1" applyFill="1" applyBorder="1" applyAlignment="1" applyProtection="1">
      <alignment horizontal="center" vertical="center"/>
    </xf>
    <xf numFmtId="0" fontId="51" fillId="10" borderId="41" xfId="0" applyFont="1" applyFill="1" applyBorder="1" applyAlignment="1" applyProtection="1">
      <alignment horizontal="center" vertical="center"/>
    </xf>
    <xf numFmtId="0" fontId="51" fillId="10" borderId="25" xfId="0" applyFont="1" applyFill="1" applyBorder="1" applyAlignment="1" applyProtection="1">
      <alignment horizontal="center" vertical="center"/>
    </xf>
    <xf numFmtId="0" fontId="51" fillId="10" borderId="15" xfId="0" applyFont="1" applyFill="1" applyBorder="1" applyAlignment="1" applyProtection="1">
      <alignment horizontal="center" vertical="center"/>
    </xf>
    <xf numFmtId="0" fontId="51" fillId="10" borderId="28" xfId="0" applyFont="1" applyFill="1" applyBorder="1" applyAlignment="1" applyProtection="1">
      <alignment horizontal="center" vertical="center"/>
    </xf>
    <xf numFmtId="0" fontId="51" fillId="10" borderId="70" xfId="0" applyFont="1" applyFill="1" applyBorder="1" applyAlignment="1" applyProtection="1">
      <alignment horizontal="center" vertical="center"/>
    </xf>
    <xf numFmtId="0" fontId="51" fillId="10" borderId="69" xfId="0" applyFont="1" applyFill="1" applyBorder="1" applyAlignment="1" applyProtection="1">
      <alignment horizontal="center" vertical="center"/>
    </xf>
    <xf numFmtId="0" fontId="51" fillId="10" borderId="91" xfId="0" applyFont="1" applyFill="1" applyBorder="1" applyAlignment="1" applyProtection="1">
      <alignment horizontal="center" vertical="center"/>
    </xf>
    <xf numFmtId="0" fontId="51" fillId="10" borderId="23" xfId="0" applyFont="1" applyFill="1" applyBorder="1" applyAlignment="1" applyProtection="1">
      <alignment horizontal="center" vertical="center"/>
    </xf>
    <xf numFmtId="0" fontId="51" fillId="10" borderId="24" xfId="0" applyFont="1" applyFill="1" applyBorder="1" applyAlignment="1" applyProtection="1">
      <alignment horizontal="center" vertical="center"/>
    </xf>
    <xf numFmtId="0" fontId="51" fillId="10" borderId="29" xfId="0" applyFont="1" applyFill="1" applyBorder="1" applyAlignment="1" applyProtection="1">
      <alignment horizontal="center" vertical="center"/>
    </xf>
    <xf numFmtId="0" fontId="51" fillId="10" borderId="16" xfId="0" applyFont="1" applyFill="1" applyBorder="1" applyAlignment="1" applyProtection="1">
      <alignment horizontal="center" vertical="center"/>
    </xf>
    <xf numFmtId="0" fontId="52" fillId="11" borderId="40" xfId="0" applyFont="1" applyFill="1" applyBorder="1" applyAlignment="1" applyProtection="1">
      <alignment horizontal="center" vertical="center"/>
    </xf>
    <xf numFmtId="0" fontId="35" fillId="8" borderId="40" xfId="0" applyFont="1" applyFill="1" applyBorder="1" applyAlignment="1" applyProtection="1">
      <alignment horizontal="center" vertical="center"/>
    </xf>
    <xf numFmtId="0" fontId="35" fillId="8" borderId="46" xfId="0" applyFont="1" applyFill="1" applyBorder="1" applyAlignment="1" applyProtection="1">
      <alignment horizontal="center" vertical="center"/>
    </xf>
    <xf numFmtId="0" fontId="35" fillId="12" borderId="47" xfId="0" applyFont="1" applyFill="1" applyBorder="1" applyAlignment="1" applyProtection="1">
      <alignment horizontal="center" vertical="center"/>
    </xf>
    <xf numFmtId="0" fontId="35" fillId="12" borderId="40" xfId="0" applyFont="1" applyFill="1" applyBorder="1" applyAlignment="1" applyProtection="1">
      <alignment horizontal="center" vertical="center"/>
    </xf>
    <xf numFmtId="0" fontId="52" fillId="11" borderId="26" xfId="0" applyFont="1" applyFill="1" applyBorder="1" applyAlignment="1" applyProtection="1">
      <alignment horizontal="center" vertical="center"/>
    </xf>
    <xf numFmtId="0" fontId="35" fillId="8" borderId="19" xfId="0" applyFont="1" applyFill="1" applyBorder="1" applyAlignment="1" applyProtection="1">
      <alignment horizontal="center" vertical="center"/>
    </xf>
    <xf numFmtId="0" fontId="35" fillId="8" borderId="54" xfId="0" applyFont="1" applyFill="1" applyBorder="1" applyAlignment="1" applyProtection="1">
      <alignment horizontal="center" vertical="center" wrapText="1"/>
    </xf>
    <xf numFmtId="0" fontId="35" fillId="12" borderId="9" xfId="0" applyFont="1" applyFill="1" applyBorder="1" applyAlignment="1" applyProtection="1">
      <alignment horizontal="center" vertical="center" wrapText="1"/>
    </xf>
    <xf numFmtId="0" fontId="35" fillId="8" borderId="19" xfId="0" applyFont="1" applyFill="1" applyBorder="1" applyAlignment="1" applyProtection="1">
      <alignment horizontal="center" vertical="center" wrapText="1"/>
    </xf>
    <xf numFmtId="0" fontId="35" fillId="8" borderId="54" xfId="0" applyFont="1" applyFill="1" applyBorder="1" applyAlignment="1" applyProtection="1">
      <alignment horizontal="center" vertical="center"/>
    </xf>
    <xf numFmtId="0" fontId="35" fillId="12" borderId="19" xfId="0" applyFont="1" applyFill="1" applyBorder="1" applyAlignment="1" applyProtection="1">
      <alignment horizontal="center" vertical="center"/>
    </xf>
    <xf numFmtId="0" fontId="52" fillId="11" borderId="19" xfId="0" applyFont="1" applyFill="1" applyBorder="1" applyAlignment="1" applyProtection="1">
      <alignment horizontal="center" vertical="center" wrapText="1"/>
    </xf>
    <xf numFmtId="0" fontId="35" fillId="0" borderId="8" xfId="0" applyFont="1" applyBorder="1" applyAlignment="1" applyProtection="1">
      <alignment horizontal="center" vertical="center" wrapText="1"/>
    </xf>
    <xf numFmtId="0" fontId="35" fillId="0" borderId="74" xfId="0" applyFont="1" applyBorder="1" applyAlignment="1" applyProtection="1">
      <alignment horizontal="center" vertical="center" wrapText="1"/>
    </xf>
    <xf numFmtId="0" fontId="52" fillId="11" borderId="26" xfId="0" applyFont="1" applyFill="1" applyBorder="1" applyAlignment="1" applyProtection="1">
      <alignment horizontal="center" vertical="center" wrapText="1"/>
    </xf>
    <xf numFmtId="0" fontId="35" fillId="8" borderId="26" xfId="0" applyFont="1" applyFill="1" applyBorder="1" applyAlignment="1" applyProtection="1">
      <alignment horizontal="center" vertical="center"/>
    </xf>
    <xf numFmtId="0" fontId="35" fillId="8" borderId="49" xfId="0" applyFont="1" applyFill="1" applyBorder="1" applyAlignment="1" applyProtection="1">
      <alignment horizontal="center" vertical="center" wrapText="1"/>
    </xf>
    <xf numFmtId="0" fontId="35" fillId="8" borderId="11" xfId="0" applyFont="1" applyFill="1" applyBorder="1" applyAlignment="1" applyProtection="1">
      <alignment horizontal="center" vertical="center" wrapText="1"/>
    </xf>
    <xf numFmtId="0" fontId="35" fillId="0" borderId="11" xfId="0" applyFont="1" applyBorder="1" applyAlignment="1" applyProtection="1">
      <alignment horizontal="center" vertical="center"/>
    </xf>
    <xf numFmtId="0" fontId="35" fillId="12" borderId="49" xfId="0" applyFont="1" applyFill="1" applyBorder="1" applyAlignment="1" applyProtection="1">
      <alignment horizontal="center" vertical="center" wrapText="1"/>
    </xf>
    <xf numFmtId="0" fontId="35" fillId="12" borderId="1" xfId="0" applyFont="1" applyFill="1" applyBorder="1" applyAlignment="1" applyProtection="1">
      <alignment horizontal="center" vertical="center" wrapText="1"/>
    </xf>
    <xf numFmtId="0" fontId="35" fillId="12" borderId="45" xfId="0" applyFont="1" applyFill="1" applyBorder="1" applyAlignment="1" applyProtection="1">
      <alignment horizontal="center" vertical="center" wrapText="1"/>
    </xf>
    <xf numFmtId="0" fontId="35" fillId="0" borderId="6" xfId="0" applyFont="1" applyBorder="1" applyAlignment="1" applyProtection="1">
      <alignment horizontal="center" vertical="center" wrapText="1"/>
    </xf>
    <xf numFmtId="0" fontId="35" fillId="12" borderId="26" xfId="0" applyFont="1" applyFill="1" applyBorder="1" applyAlignment="1" applyProtection="1">
      <alignment horizontal="center" vertical="center" wrapText="1"/>
    </xf>
    <xf numFmtId="0" fontId="35" fillId="0" borderId="73" xfId="0" applyFont="1" applyBorder="1" applyAlignment="1" applyProtection="1">
      <alignment horizontal="center" vertical="center" wrapText="1"/>
    </xf>
    <xf numFmtId="0" fontId="51" fillId="0" borderId="45" xfId="0" applyFont="1" applyBorder="1" applyAlignment="1" applyProtection="1">
      <alignment vertical="center" wrapText="1"/>
    </xf>
    <xf numFmtId="0" fontId="66" fillId="0" borderId="55" xfId="0" applyFont="1" applyBorder="1" applyAlignment="1" applyProtection="1">
      <alignment vertical="center" wrapText="1"/>
    </xf>
    <xf numFmtId="0" fontId="67" fillId="11" borderId="60" xfId="0" applyFont="1" applyFill="1" applyBorder="1" applyAlignment="1" applyProtection="1">
      <alignment horizontal="center" vertical="center" wrapText="1"/>
    </xf>
    <xf numFmtId="0" fontId="2" fillId="0" borderId="55" xfId="0" applyFont="1" applyBorder="1" applyAlignment="1" applyProtection="1">
      <alignment horizontal="center" vertical="center"/>
    </xf>
    <xf numFmtId="0" fontId="2" fillId="8" borderId="57" xfId="0" applyFont="1" applyFill="1" applyBorder="1" applyAlignment="1" applyProtection="1">
      <alignment horizontal="center" vertical="center"/>
    </xf>
    <xf numFmtId="0" fontId="2" fillId="8" borderId="60" xfId="0" applyFont="1" applyFill="1" applyBorder="1" applyAlignment="1" applyProtection="1">
      <alignment horizontal="center" vertical="center"/>
    </xf>
    <xf numFmtId="0" fontId="2" fillId="8" borderId="55" xfId="0" applyFont="1" applyFill="1" applyBorder="1" applyAlignment="1" applyProtection="1">
      <alignment horizontal="center" vertical="center" wrapText="1"/>
    </xf>
    <xf numFmtId="0" fontId="2" fillId="8" borderId="57" xfId="0" applyFont="1" applyFill="1" applyBorder="1" applyAlignment="1" applyProtection="1">
      <alignment horizontal="center" vertical="center" wrapText="1"/>
    </xf>
    <xf numFmtId="0" fontId="2" fillId="12" borderId="55" xfId="0" applyFont="1" applyFill="1" applyBorder="1" applyAlignment="1" applyProtection="1">
      <alignment horizontal="center" vertical="center" wrapText="1"/>
    </xf>
    <xf numFmtId="0" fontId="2" fillId="12" borderId="57" xfId="0" applyFont="1" applyFill="1" applyBorder="1" applyAlignment="1" applyProtection="1">
      <alignment horizontal="center" vertical="center" wrapText="1"/>
    </xf>
    <xf numFmtId="0" fontId="2" fillId="12" borderId="56" xfId="0" applyFont="1" applyFill="1" applyBorder="1" applyAlignment="1" applyProtection="1">
      <alignment horizontal="center" vertical="center" wrapText="1"/>
    </xf>
    <xf numFmtId="0" fontId="2" fillId="8" borderId="60" xfId="0" applyFont="1" applyFill="1" applyBorder="1" applyAlignment="1" applyProtection="1">
      <alignment horizontal="center" vertical="center" wrapText="1"/>
    </xf>
    <xf numFmtId="0" fontId="2" fillId="12" borderId="60" xfId="0" applyFont="1" applyFill="1" applyBorder="1" applyAlignment="1" applyProtection="1">
      <alignment horizontal="center" vertical="center" wrapText="1"/>
    </xf>
    <xf numFmtId="0" fontId="2" fillId="8" borderId="86" xfId="0" applyFont="1" applyFill="1" applyBorder="1" applyAlignment="1" applyProtection="1">
      <alignment horizontal="center" vertical="center"/>
    </xf>
    <xf numFmtId="0" fontId="53" fillId="10" borderId="64" xfId="0" applyFont="1" applyFill="1" applyBorder="1" applyAlignment="1" applyProtection="1">
      <alignment vertical="center" wrapText="1"/>
    </xf>
    <xf numFmtId="0" fontId="52" fillId="10" borderId="38" xfId="0" applyFont="1" applyFill="1" applyBorder="1" applyAlignment="1" applyProtection="1">
      <alignment vertical="center"/>
    </xf>
    <xf numFmtId="0" fontId="35" fillId="10" borderId="67" xfId="0" applyFont="1" applyFill="1" applyBorder="1" applyAlignment="1" applyProtection="1">
      <alignment horizontal="center" vertical="center"/>
    </xf>
    <xf numFmtId="0" fontId="35" fillId="10" borderId="64" xfId="0" applyFont="1" applyFill="1" applyBorder="1" applyAlignment="1" applyProtection="1">
      <alignment horizontal="center" vertical="center"/>
    </xf>
    <xf numFmtId="0" fontId="35" fillId="10" borderId="38" xfId="0" applyFont="1" applyFill="1" applyBorder="1" applyAlignment="1" applyProtection="1">
      <alignment horizontal="center" vertical="center"/>
    </xf>
    <xf numFmtId="0" fontId="35" fillId="10" borderId="66" xfId="0" applyFont="1" applyFill="1" applyBorder="1" applyAlignment="1" applyProtection="1">
      <alignment horizontal="center" vertical="center"/>
    </xf>
    <xf numFmtId="0" fontId="51" fillId="10" borderId="38" xfId="0" applyFont="1" applyFill="1" applyBorder="1" applyAlignment="1" applyProtection="1">
      <alignment horizontal="center" vertical="center"/>
    </xf>
    <xf numFmtId="0" fontId="51" fillId="10" borderId="67" xfId="0" applyFont="1" applyFill="1" applyBorder="1" applyAlignment="1" applyProtection="1">
      <alignment horizontal="center" vertical="center"/>
    </xf>
    <xf numFmtId="0" fontId="51" fillId="10" borderId="92" xfId="0" applyFont="1" applyFill="1" applyBorder="1" applyAlignment="1" applyProtection="1">
      <alignment horizontal="center" vertical="center"/>
    </xf>
    <xf numFmtId="0" fontId="51" fillId="10" borderId="68" xfId="0" applyFont="1" applyFill="1" applyBorder="1" applyAlignment="1" applyProtection="1">
      <alignment horizontal="center" vertical="center"/>
    </xf>
    <xf numFmtId="0" fontId="51" fillId="10" borderId="93" xfId="0" applyFont="1" applyFill="1" applyBorder="1" applyAlignment="1" applyProtection="1">
      <alignment horizontal="center" vertical="center"/>
    </xf>
    <xf numFmtId="0" fontId="51" fillId="10" borderId="64" xfId="0" applyFont="1" applyFill="1" applyBorder="1" applyAlignment="1" applyProtection="1">
      <alignment horizontal="center" vertical="center"/>
    </xf>
    <xf numFmtId="0" fontId="51" fillId="10" borderId="65" xfId="0" applyFont="1" applyFill="1" applyBorder="1" applyAlignment="1" applyProtection="1">
      <alignment horizontal="center" vertical="center"/>
    </xf>
    <xf numFmtId="0" fontId="51" fillId="10" borderId="62" xfId="0" applyFont="1" applyFill="1" applyBorder="1" applyAlignment="1" applyProtection="1">
      <alignment horizontal="center" vertical="center"/>
    </xf>
    <xf numFmtId="0" fontId="51" fillId="10" borderId="63" xfId="0" applyFont="1" applyFill="1" applyBorder="1" applyAlignment="1" applyProtection="1">
      <alignment horizontal="center" vertical="center"/>
    </xf>
    <xf numFmtId="0" fontId="35" fillId="0" borderId="7" xfId="0" applyFont="1" applyBorder="1" applyAlignment="1" applyProtection="1">
      <alignment horizontal="center" vertical="center"/>
    </xf>
    <xf numFmtId="0" fontId="52" fillId="11" borderId="19" xfId="0" applyFont="1" applyFill="1" applyBorder="1" applyAlignment="1" applyProtection="1">
      <alignment horizontal="center" vertical="center"/>
    </xf>
    <xf numFmtId="0" fontId="35" fillId="0" borderId="10" xfId="0" applyFont="1" applyBorder="1" applyAlignment="1" applyProtection="1">
      <alignment horizontal="center" vertical="center"/>
    </xf>
    <xf numFmtId="0" fontId="35" fillId="8" borderId="9" xfId="0" applyFont="1" applyFill="1" applyBorder="1" applyAlignment="1" applyProtection="1">
      <alignment horizontal="center" vertical="center" wrapText="1"/>
    </xf>
    <xf numFmtId="0" fontId="51" fillId="8" borderId="55" xfId="0" applyFont="1" applyFill="1" applyBorder="1" applyAlignment="1" applyProtection="1">
      <alignment vertical="center" wrapText="1"/>
    </xf>
    <xf numFmtId="0" fontId="52" fillId="11" borderId="60" xfId="0" applyFont="1" applyFill="1" applyBorder="1" applyAlignment="1" applyProtection="1">
      <alignment horizontal="center" vertical="center"/>
    </xf>
    <xf numFmtId="0" fontId="35" fillId="0" borderId="5" xfId="0" applyFont="1" applyBorder="1" applyAlignment="1" applyProtection="1">
      <alignment horizontal="center" vertical="center"/>
    </xf>
    <xf numFmtId="0" fontId="35" fillId="8" borderId="2" xfId="0" applyFont="1" applyFill="1" applyBorder="1" applyAlignment="1" applyProtection="1">
      <alignment horizontal="center" vertical="center" wrapText="1"/>
    </xf>
    <xf numFmtId="0" fontId="35" fillId="0" borderId="4" xfId="0" applyFont="1" applyBorder="1" applyAlignment="1" applyProtection="1">
      <alignment horizontal="center" vertical="center" wrapText="1"/>
    </xf>
    <xf numFmtId="0" fontId="35" fillId="0" borderId="84" xfId="0" applyFont="1" applyBorder="1" applyAlignment="1" applyProtection="1">
      <alignment horizontal="center" vertical="center" wrapText="1"/>
    </xf>
    <xf numFmtId="0" fontId="35" fillId="0" borderId="53" xfId="0" applyFont="1" applyBorder="1" applyAlignment="1" applyProtection="1">
      <alignment horizontal="center" vertical="center"/>
    </xf>
    <xf numFmtId="0" fontId="35" fillId="0" borderId="0" xfId="0" applyFont="1" applyAlignment="1" applyProtection="1">
      <alignment wrapText="1"/>
    </xf>
    <xf numFmtId="0" fontId="51" fillId="0" borderId="81" xfId="0" applyFont="1" applyBorder="1" applyAlignment="1" applyProtection="1">
      <alignment vertical="center" wrapText="1"/>
    </xf>
    <xf numFmtId="0" fontId="52" fillId="11" borderId="27" xfId="0" applyFont="1" applyFill="1" applyBorder="1" applyAlignment="1" applyProtection="1">
      <alignment horizontal="center" vertical="center"/>
    </xf>
    <xf numFmtId="0" fontId="51" fillId="0" borderId="55" xfId="0" applyFont="1" applyBorder="1" applyAlignment="1" applyProtection="1">
      <alignment vertical="center" wrapText="1"/>
    </xf>
    <xf numFmtId="0" fontId="35" fillId="12" borderId="57" xfId="0" applyFont="1" applyFill="1" applyBorder="1" applyAlignment="1" applyProtection="1">
      <alignment horizontal="center" vertical="center"/>
    </xf>
    <xf numFmtId="0" fontId="35" fillId="0" borderId="57" xfId="0" applyFont="1" applyBorder="1" applyAlignment="1" applyProtection="1">
      <alignment horizontal="center" vertical="center"/>
    </xf>
    <xf numFmtId="0" fontId="35" fillId="0" borderId="86" xfId="0" applyFont="1" applyBorder="1" applyAlignment="1" applyProtection="1">
      <alignment horizontal="center" vertical="center"/>
    </xf>
    <xf numFmtId="0" fontId="35" fillId="0" borderId="41" xfId="0" applyFont="1" applyBorder="1" applyProtection="1"/>
    <xf numFmtId="0" fontId="35" fillId="0" borderId="12" xfId="0" applyFont="1" applyBorder="1" applyAlignment="1" applyProtection="1">
      <alignment horizontal="center" vertical="center"/>
    </xf>
    <xf numFmtId="0" fontId="35" fillId="12" borderId="0" xfId="0" applyFont="1" applyFill="1" applyAlignment="1" applyProtection="1">
      <alignment horizontal="center" vertical="center"/>
    </xf>
    <xf numFmtId="0" fontId="51" fillId="0" borderId="11" xfId="0" applyFont="1" applyBorder="1" applyAlignment="1" applyProtection="1">
      <alignment horizontal="center" vertical="center"/>
    </xf>
    <xf numFmtId="0" fontId="51" fillId="0" borderId="1" xfId="0" applyFont="1" applyBorder="1" applyAlignment="1" applyProtection="1">
      <alignment horizontal="center" vertical="center"/>
    </xf>
    <xf numFmtId="0" fontId="35" fillId="8" borderId="49" xfId="0" applyFont="1" applyFill="1" applyBorder="1" applyAlignment="1" applyProtection="1">
      <alignment horizontal="center" vertical="center"/>
    </xf>
    <xf numFmtId="0" fontId="35" fillId="8" borderId="7" xfId="0" applyFont="1" applyFill="1" applyBorder="1" applyAlignment="1" applyProtection="1">
      <alignment horizontal="center" vertical="center"/>
    </xf>
    <xf numFmtId="0" fontId="51" fillId="0" borderId="45" xfId="0" applyFont="1" applyBorder="1" applyAlignment="1" applyProtection="1">
      <alignment horizontal="center" vertical="center"/>
    </xf>
    <xf numFmtId="0" fontId="51" fillId="0" borderId="6" xfId="0" applyFont="1" applyBorder="1" applyAlignment="1" applyProtection="1">
      <alignment horizontal="center" vertical="center"/>
    </xf>
    <xf numFmtId="0" fontId="35" fillId="8" borderId="73" xfId="0" applyFont="1" applyFill="1" applyBorder="1" applyAlignment="1" applyProtection="1">
      <alignment horizontal="center" vertical="center"/>
    </xf>
    <xf numFmtId="0" fontId="35" fillId="12" borderId="2" xfId="0" applyFont="1" applyFill="1" applyBorder="1" applyAlignment="1" applyProtection="1">
      <alignment horizontal="center" vertical="center"/>
    </xf>
    <xf numFmtId="0" fontId="35" fillId="0" borderId="54" xfId="0" applyFont="1" applyBorder="1" applyAlignment="1" applyProtection="1">
      <alignment horizontal="center" vertical="center" wrapText="1"/>
    </xf>
    <xf numFmtId="0" fontId="35" fillId="0" borderId="3" xfId="0" applyFont="1" applyBorder="1" applyAlignment="1" applyProtection="1">
      <alignment horizontal="center" vertical="center" wrapText="1"/>
    </xf>
    <xf numFmtId="0" fontId="35" fillId="0" borderId="10" xfId="0" applyFont="1" applyBorder="1" applyAlignment="1" applyProtection="1">
      <alignment horizontal="center" vertical="center" wrapText="1"/>
    </xf>
    <xf numFmtId="0" fontId="35" fillId="0" borderId="18" xfId="0" applyFont="1" applyBorder="1" applyAlignment="1" applyProtection="1">
      <alignment horizontal="center" vertical="center" wrapText="1"/>
    </xf>
    <xf numFmtId="0" fontId="35" fillId="0" borderId="9" xfId="0" applyFont="1" applyBorder="1" applyAlignment="1" applyProtection="1">
      <alignment horizontal="center" vertical="center" wrapText="1"/>
    </xf>
    <xf numFmtId="0" fontId="35" fillId="0" borderId="19" xfId="0" applyFont="1" applyBorder="1" applyAlignment="1" applyProtection="1">
      <alignment horizontal="center" vertical="center" wrapText="1"/>
    </xf>
    <xf numFmtId="0" fontId="53" fillId="0" borderId="0" xfId="0" applyFont="1" applyProtection="1"/>
    <xf numFmtId="0" fontId="35" fillId="8" borderId="89" xfId="0" applyFont="1" applyFill="1" applyBorder="1" applyAlignment="1" applyProtection="1">
      <alignment horizontal="center" vertical="center"/>
    </xf>
    <xf numFmtId="0" fontId="35" fillId="8" borderId="83" xfId="0" applyFont="1" applyFill="1" applyBorder="1" applyAlignment="1" applyProtection="1">
      <alignment horizontal="center" vertical="center"/>
    </xf>
    <xf numFmtId="0" fontId="35" fillId="8" borderId="5" xfId="0" applyFont="1" applyFill="1" applyBorder="1" applyAlignment="1" applyProtection="1">
      <alignment horizontal="center" vertical="center"/>
    </xf>
    <xf numFmtId="0" fontId="35" fillId="8" borderId="84" xfId="0" applyFont="1" applyFill="1" applyBorder="1" applyAlignment="1" applyProtection="1">
      <alignment horizontal="center" vertical="center"/>
    </xf>
    <xf numFmtId="0" fontId="52" fillId="11" borderId="56" xfId="0" applyFont="1" applyFill="1" applyBorder="1" applyAlignment="1" applyProtection="1">
      <alignment horizontal="center" vertical="center" wrapText="1"/>
    </xf>
    <xf numFmtId="0" fontId="35" fillId="8" borderId="55" xfId="0" applyFont="1" applyFill="1" applyBorder="1" applyAlignment="1" applyProtection="1">
      <alignment horizontal="center" vertical="center" wrapText="1"/>
    </xf>
    <xf numFmtId="0" fontId="35" fillId="8" borderId="57" xfId="0" applyFont="1" applyFill="1" applyBorder="1" applyAlignment="1" applyProtection="1">
      <alignment horizontal="center" vertical="center" wrapText="1"/>
    </xf>
    <xf numFmtId="0" fontId="35" fillId="8" borderId="56" xfId="0" applyFont="1" applyFill="1" applyBorder="1" applyAlignment="1" applyProtection="1">
      <alignment horizontal="center" vertical="center" wrapText="1"/>
    </xf>
    <xf numFmtId="0" fontId="35" fillId="0" borderId="55" xfId="0" applyFont="1" applyBorder="1" applyAlignment="1" applyProtection="1">
      <alignment horizontal="center" vertical="center" wrapText="1"/>
    </xf>
    <xf numFmtId="0" fontId="35" fillId="8" borderId="59" xfId="0" applyFont="1" applyFill="1" applyBorder="1" applyAlignment="1" applyProtection="1">
      <alignment horizontal="center" vertical="center" wrapText="1"/>
    </xf>
    <xf numFmtId="0" fontId="35" fillId="8" borderId="60" xfId="0" applyFont="1" applyFill="1" applyBorder="1" applyAlignment="1" applyProtection="1">
      <alignment horizontal="center" vertical="center" wrapText="1"/>
    </xf>
    <xf numFmtId="0" fontId="35" fillId="12" borderId="59" xfId="0" applyFont="1" applyFill="1" applyBorder="1" applyAlignment="1" applyProtection="1">
      <alignment horizontal="center" vertical="center" wrapText="1"/>
    </xf>
    <xf numFmtId="0" fontId="35" fillId="8" borderId="94" xfId="0" applyFont="1" applyFill="1" applyBorder="1" applyAlignment="1" applyProtection="1">
      <alignment horizontal="center" vertical="center" wrapText="1"/>
    </xf>
    <xf numFmtId="0" fontId="35" fillId="8" borderId="58" xfId="0" applyFont="1" applyFill="1" applyBorder="1" applyAlignment="1" applyProtection="1">
      <alignment horizontal="center" vertical="center" wrapText="1"/>
    </xf>
    <xf numFmtId="0" fontId="35" fillId="8" borderId="86" xfId="0" applyFont="1" applyFill="1" applyBorder="1" applyAlignment="1" applyProtection="1">
      <alignment horizontal="center" vertical="center" wrapText="1"/>
    </xf>
    <xf numFmtId="0" fontId="35" fillId="0" borderId="61" xfId="0" applyFont="1" applyBorder="1" applyAlignment="1" applyProtection="1">
      <alignment horizontal="center" vertical="center"/>
    </xf>
    <xf numFmtId="0" fontId="53" fillId="10" borderId="70" xfId="0" applyFont="1" applyFill="1" applyBorder="1" applyAlignment="1" applyProtection="1">
      <alignment vertical="center" wrapText="1"/>
    </xf>
    <xf numFmtId="0" fontId="52" fillId="10" borderId="91" xfId="0" applyFont="1" applyFill="1" applyBorder="1" applyAlignment="1" applyProtection="1">
      <alignment horizontal="center" vertical="center"/>
    </xf>
    <xf numFmtId="0" fontId="58" fillId="12" borderId="95" xfId="0" applyFont="1" applyFill="1" applyBorder="1" applyAlignment="1" applyProtection="1">
      <alignment horizontal="center" vertical="center"/>
    </xf>
    <xf numFmtId="0" fontId="35" fillId="12" borderId="69" xfId="0" applyFont="1" applyFill="1" applyBorder="1" applyAlignment="1" applyProtection="1">
      <alignment horizontal="center" vertical="center"/>
    </xf>
    <xf numFmtId="0" fontId="35" fillId="12" borderId="96" xfId="0" applyFont="1" applyFill="1" applyBorder="1" applyAlignment="1" applyProtection="1">
      <alignment horizontal="center" vertical="center"/>
    </xf>
    <xf numFmtId="0" fontId="35" fillId="12" borderId="97" xfId="0" applyFont="1" applyFill="1" applyBorder="1" applyAlignment="1" applyProtection="1">
      <alignment horizontal="center" vertical="center"/>
    </xf>
    <xf numFmtId="0" fontId="35" fillId="12" borderId="44" xfId="0" applyFont="1" applyFill="1" applyBorder="1" applyAlignment="1" applyProtection="1">
      <alignment horizontal="center" vertical="center"/>
    </xf>
    <xf numFmtId="0" fontId="35" fillId="12" borderId="70" xfId="0" applyFont="1" applyFill="1" applyBorder="1" applyAlignment="1" applyProtection="1">
      <alignment horizontal="center" vertical="center"/>
    </xf>
    <xf numFmtId="0" fontId="35" fillId="12" borderId="52" xfId="0" applyFont="1" applyFill="1" applyBorder="1" applyAlignment="1" applyProtection="1">
      <alignment horizontal="center" vertical="center"/>
    </xf>
    <xf numFmtId="0" fontId="35" fillId="8" borderId="72" xfId="0" applyFont="1" applyFill="1" applyBorder="1" applyAlignment="1" applyProtection="1">
      <alignment horizontal="center" vertical="center"/>
    </xf>
    <xf numFmtId="0" fontId="58" fillId="8" borderId="5" xfId="0" applyFont="1" applyFill="1" applyBorder="1" applyAlignment="1" applyProtection="1">
      <alignment horizontal="center" vertical="center"/>
    </xf>
    <xf numFmtId="0" fontId="35" fillId="8" borderId="22" xfId="0" applyFont="1" applyFill="1" applyBorder="1" applyAlignment="1" applyProtection="1">
      <alignment horizontal="center" vertical="center"/>
    </xf>
    <xf numFmtId="0" fontId="35" fillId="0" borderId="83" xfId="0" applyFont="1" applyBorder="1" applyAlignment="1" applyProtection="1">
      <alignment horizontal="center" vertical="center"/>
    </xf>
    <xf numFmtId="0" fontId="58" fillId="8" borderId="10" xfId="0" applyFont="1" applyFill="1" applyBorder="1" applyAlignment="1" applyProtection="1">
      <alignment horizontal="center" vertical="center"/>
    </xf>
    <xf numFmtId="0" fontId="66" fillId="8" borderId="55" xfId="0" applyFont="1" applyFill="1" applyBorder="1" applyAlignment="1" applyProtection="1">
      <alignment vertical="center" wrapText="1"/>
    </xf>
    <xf numFmtId="0" fontId="67" fillId="11" borderId="60" xfId="0" applyFont="1" applyFill="1" applyBorder="1" applyAlignment="1" applyProtection="1">
      <alignment horizontal="center" vertical="center"/>
    </xf>
    <xf numFmtId="0" fontId="69" fillId="8" borderId="38" xfId="0" applyFont="1" applyFill="1" applyBorder="1" applyAlignment="1" applyProtection="1">
      <alignment horizontal="center" vertical="center"/>
    </xf>
    <xf numFmtId="0" fontId="2" fillId="8" borderId="67" xfId="0" applyFont="1" applyFill="1" applyBorder="1" applyAlignment="1" applyProtection="1">
      <alignment horizontal="center" vertical="center"/>
    </xf>
    <xf numFmtId="0" fontId="2" fillId="8" borderId="65" xfId="0" applyFont="1" applyFill="1" applyBorder="1" applyAlignment="1" applyProtection="1">
      <alignment horizontal="center" vertical="center"/>
    </xf>
    <xf numFmtId="0" fontId="2" fillId="8" borderId="66" xfId="0" applyFont="1" applyFill="1" applyBorder="1" applyAlignment="1" applyProtection="1">
      <alignment horizontal="center" vertical="center"/>
    </xf>
    <xf numFmtId="0" fontId="2" fillId="0" borderId="93" xfId="0" applyFont="1" applyBorder="1" applyAlignment="1" applyProtection="1">
      <alignment horizontal="center" vertical="center"/>
    </xf>
    <xf numFmtId="0" fontId="2" fillId="8" borderId="38" xfId="0" applyFont="1" applyFill="1" applyBorder="1" applyAlignment="1" applyProtection="1">
      <alignment horizontal="center" vertical="center"/>
    </xf>
    <xf numFmtId="0" fontId="2" fillId="0" borderId="65" xfId="0" applyFont="1" applyBorder="1" applyAlignment="1" applyProtection="1">
      <alignment horizontal="center" vertical="center"/>
    </xf>
    <xf numFmtId="0" fontId="2" fillId="12" borderId="64" xfId="0" applyFont="1" applyFill="1" applyBorder="1" applyAlignment="1" applyProtection="1">
      <alignment horizontal="center" vertical="center"/>
    </xf>
    <xf numFmtId="0" fontId="2" fillId="8" borderId="63" xfId="0" applyFont="1" applyFill="1" applyBorder="1" applyAlignment="1" applyProtection="1">
      <alignment horizontal="center" vertical="center"/>
    </xf>
    <xf numFmtId="0" fontId="2" fillId="0" borderId="92" xfId="0" applyFont="1" applyBorder="1" applyAlignment="1" applyProtection="1">
      <alignment horizontal="center" vertical="center"/>
    </xf>
    <xf numFmtId="0" fontId="2" fillId="0" borderId="68" xfId="0" applyFont="1" applyBorder="1" applyAlignment="1" applyProtection="1">
      <alignment horizontal="center" vertical="center"/>
    </xf>
    <xf numFmtId="0" fontId="2" fillId="0" borderId="38" xfId="0" applyFont="1" applyBorder="1" applyAlignment="1" applyProtection="1">
      <alignment horizontal="center" vertical="center"/>
    </xf>
    <xf numFmtId="0" fontId="2" fillId="0" borderId="66" xfId="0" applyFont="1" applyBorder="1" applyAlignment="1" applyProtection="1">
      <alignment horizontal="center" vertical="center"/>
    </xf>
    <xf numFmtId="0" fontId="2" fillId="8" borderId="62" xfId="0" applyFont="1" applyFill="1" applyBorder="1" applyAlignment="1" applyProtection="1">
      <alignment horizontal="center" vertical="center"/>
    </xf>
    <xf numFmtId="0" fontId="52" fillId="10" borderId="65" xfId="0" applyFont="1" applyFill="1" applyBorder="1" applyAlignment="1" applyProtection="1">
      <alignment horizontal="center" vertical="center"/>
    </xf>
    <xf numFmtId="0" fontId="52" fillId="11" borderId="6" xfId="0" applyFont="1" applyFill="1" applyBorder="1" applyAlignment="1" applyProtection="1">
      <alignment horizontal="center" vertical="center" wrapText="1"/>
    </xf>
    <xf numFmtId="0" fontId="2" fillId="8" borderId="45" xfId="0" applyFont="1" applyFill="1" applyBorder="1" applyAlignment="1" applyProtection="1">
      <alignment horizontal="center" vertical="center" wrapText="1"/>
    </xf>
    <xf numFmtId="0" fontId="70" fillId="8" borderId="3" xfId="0" applyFont="1" applyFill="1" applyBorder="1" applyAlignment="1" applyProtection="1">
      <alignment horizontal="center" vertical="center" wrapText="1"/>
    </xf>
    <xf numFmtId="0" fontId="35" fillId="13" borderId="54" xfId="0" applyFont="1" applyFill="1" applyBorder="1" applyAlignment="1" applyProtection="1">
      <alignment horizontal="center" vertical="center" wrapText="1"/>
    </xf>
    <xf numFmtId="0" fontId="35" fillId="13" borderId="69" xfId="0" applyFont="1" applyFill="1" applyBorder="1" applyAlignment="1" applyProtection="1">
      <alignment horizontal="center" vertical="center" wrapText="1"/>
    </xf>
    <xf numFmtId="0" fontId="35" fillId="13" borderId="10" xfId="0" applyFont="1" applyFill="1" applyBorder="1" applyAlignment="1" applyProtection="1">
      <alignment horizontal="center" vertical="center" wrapText="1"/>
    </xf>
    <xf numFmtId="0" fontId="35" fillId="13" borderId="18" xfId="0" applyFont="1" applyFill="1" applyBorder="1" applyAlignment="1" applyProtection="1">
      <alignment horizontal="center" vertical="center" wrapText="1"/>
    </xf>
    <xf numFmtId="0" fontId="35" fillId="13" borderId="3" xfId="0" applyFont="1" applyFill="1" applyBorder="1" applyAlignment="1" applyProtection="1">
      <alignment horizontal="center" vertical="center" wrapText="1"/>
    </xf>
    <xf numFmtId="0" fontId="52" fillId="11" borderId="4" xfId="0" applyFont="1" applyFill="1" applyBorder="1" applyAlignment="1" applyProtection="1">
      <alignment horizontal="center" vertical="center" wrapText="1"/>
    </xf>
    <xf numFmtId="0" fontId="35" fillId="0" borderId="81" xfId="0" applyFont="1" applyBorder="1" applyAlignment="1" applyProtection="1">
      <alignment horizontal="center" vertical="center" wrapText="1"/>
    </xf>
    <xf numFmtId="0" fontId="35" fillId="8" borderId="27" xfId="0" applyFont="1" applyFill="1" applyBorder="1" applyAlignment="1" applyProtection="1">
      <alignment horizontal="center" vertical="center" wrapText="1"/>
    </xf>
    <xf numFmtId="0" fontId="35" fillId="12" borderId="2" xfId="0" applyFont="1" applyFill="1" applyBorder="1" applyAlignment="1" applyProtection="1">
      <alignment horizontal="center" vertical="center" wrapText="1"/>
    </xf>
    <xf numFmtId="0" fontId="35" fillId="8" borderId="83" xfId="0" applyFont="1" applyFill="1" applyBorder="1" applyAlignment="1" applyProtection="1">
      <alignment horizontal="center" vertical="center" wrapText="1"/>
    </xf>
    <xf numFmtId="0" fontId="35" fillId="8" borderId="5" xfId="0" applyFont="1" applyFill="1" applyBorder="1" applyAlignment="1" applyProtection="1">
      <alignment horizontal="center" vertical="center" wrapText="1"/>
    </xf>
    <xf numFmtId="0" fontId="52" fillId="10" borderId="24" xfId="0" applyFont="1" applyFill="1" applyBorder="1" applyAlignment="1" applyProtection="1">
      <alignment horizontal="center" vertical="center" wrapText="1"/>
    </xf>
    <xf numFmtId="0" fontId="51" fillId="10" borderId="41" xfId="0" applyFont="1" applyFill="1" applyBorder="1" applyAlignment="1" applyProtection="1">
      <alignment horizontal="center" vertical="center" wrapText="1"/>
    </xf>
    <xf numFmtId="0" fontId="51" fillId="10" borderId="25" xfId="0" applyFont="1" applyFill="1" applyBorder="1" applyAlignment="1" applyProtection="1">
      <alignment horizontal="center" vertical="center" wrapText="1"/>
    </xf>
    <xf numFmtId="0" fontId="51" fillId="10" borderId="15" xfId="0" applyFont="1" applyFill="1" applyBorder="1" applyAlignment="1" applyProtection="1">
      <alignment horizontal="center" vertical="center" wrapText="1"/>
    </xf>
    <xf numFmtId="0" fontId="51" fillId="10" borderId="69" xfId="0" applyFont="1" applyFill="1" applyBorder="1" applyAlignment="1" applyProtection="1">
      <alignment horizontal="center" vertical="center" wrapText="1"/>
    </xf>
    <xf numFmtId="0" fontId="51" fillId="10" borderId="28" xfId="0" applyFont="1" applyFill="1" applyBorder="1" applyAlignment="1" applyProtection="1">
      <alignment horizontal="center" vertical="center" wrapText="1"/>
    </xf>
    <xf numFmtId="0" fontId="51" fillId="10" borderId="23" xfId="0" applyFont="1" applyFill="1" applyBorder="1" applyAlignment="1" applyProtection="1">
      <alignment horizontal="center" vertical="center" wrapText="1"/>
    </xf>
    <xf numFmtId="0" fontId="51" fillId="10" borderId="24" xfId="0" applyFont="1" applyFill="1" applyBorder="1" applyAlignment="1" applyProtection="1">
      <alignment horizontal="center" vertical="center" wrapText="1"/>
    </xf>
    <xf numFmtId="0" fontId="51" fillId="10" borderId="29" xfId="0" applyFont="1" applyFill="1" applyBorder="1" applyAlignment="1" applyProtection="1">
      <alignment horizontal="center" vertical="center" wrapText="1"/>
    </xf>
    <xf numFmtId="0" fontId="51" fillId="10" borderId="16" xfId="0" applyFont="1" applyFill="1" applyBorder="1" applyAlignment="1" applyProtection="1">
      <alignment horizontal="center" vertical="center" wrapText="1"/>
    </xf>
    <xf numFmtId="0" fontId="52" fillId="11" borderId="51" xfId="0" applyFont="1" applyFill="1" applyBorder="1" applyAlignment="1" applyProtection="1">
      <alignment horizontal="center" vertical="center" wrapText="1"/>
    </xf>
    <xf numFmtId="0" fontId="35" fillId="8" borderId="39" xfId="0" applyFont="1" applyFill="1" applyBorder="1" applyAlignment="1" applyProtection="1">
      <alignment horizontal="center" vertical="center" wrapText="1"/>
    </xf>
    <xf numFmtId="0" fontId="35" fillId="8" borderId="50" xfId="0" applyFont="1" applyFill="1" applyBorder="1" applyAlignment="1" applyProtection="1">
      <alignment horizontal="center" vertical="center" wrapText="1"/>
    </xf>
    <xf numFmtId="0" fontId="35" fillId="8" borderId="51" xfId="0" applyFont="1" applyFill="1" applyBorder="1" applyAlignment="1" applyProtection="1">
      <alignment horizontal="center" vertical="center" wrapText="1"/>
    </xf>
    <xf numFmtId="0" fontId="35" fillId="0" borderId="39" xfId="0" applyFont="1" applyBorder="1" applyAlignment="1" applyProtection="1">
      <alignment horizontal="center" vertical="center" wrapText="1"/>
    </xf>
    <xf numFmtId="0" fontId="35" fillId="8" borderId="47" xfId="0" applyFont="1" applyFill="1" applyBorder="1" applyAlignment="1" applyProtection="1">
      <alignment horizontal="center" vertical="center" wrapText="1"/>
    </xf>
    <xf numFmtId="0" fontId="35" fillId="8" borderId="40" xfId="0" applyFont="1" applyFill="1" applyBorder="1" applyAlignment="1" applyProtection="1">
      <alignment horizontal="center" vertical="center" wrapText="1"/>
    </xf>
    <xf numFmtId="0" fontId="35" fillId="12" borderId="46" xfId="0" applyFont="1" applyFill="1" applyBorder="1" applyAlignment="1" applyProtection="1">
      <alignment horizontal="center" vertical="center" wrapText="1"/>
    </xf>
    <xf numFmtId="0" fontId="35" fillId="12" borderId="50" xfId="0" applyFont="1" applyFill="1" applyBorder="1" applyAlignment="1" applyProtection="1">
      <alignment horizontal="center" vertical="center" wrapText="1"/>
    </xf>
    <xf numFmtId="0" fontId="35" fillId="12" borderId="71" xfId="0" applyFont="1" applyFill="1" applyBorder="1" applyAlignment="1" applyProtection="1">
      <alignment horizontal="center" vertical="center" wrapText="1"/>
    </xf>
    <xf numFmtId="0" fontId="35" fillId="12" borderId="39" xfId="0" applyFont="1" applyFill="1" applyBorder="1" applyAlignment="1" applyProtection="1">
      <alignment horizontal="center" vertical="center" wrapText="1"/>
    </xf>
    <xf numFmtId="0" fontId="35" fillId="12" borderId="51" xfId="0" applyFont="1" applyFill="1" applyBorder="1" applyAlignment="1" applyProtection="1">
      <alignment horizontal="center" vertical="center" wrapText="1"/>
    </xf>
    <xf numFmtId="0" fontId="35" fillId="8" borderId="72" xfId="0" applyFont="1" applyFill="1" applyBorder="1" applyAlignment="1" applyProtection="1">
      <alignment horizontal="center" vertical="center" wrapText="1"/>
    </xf>
    <xf numFmtId="0" fontId="52" fillId="11" borderId="8" xfId="0" applyFont="1" applyFill="1" applyBorder="1" applyAlignment="1" applyProtection="1">
      <alignment horizontal="center" vertical="center" wrapText="1"/>
    </xf>
    <xf numFmtId="0" fontId="35" fillId="12" borderId="54" xfId="0" applyFont="1" applyFill="1" applyBorder="1" applyAlignment="1" applyProtection="1">
      <alignment vertical="center" wrapText="1"/>
    </xf>
    <xf numFmtId="0" fontId="35" fillId="12" borderId="3" xfId="0" applyFont="1" applyFill="1" applyBorder="1" applyAlignment="1" applyProtection="1">
      <alignment vertical="center" wrapText="1"/>
    </xf>
    <xf numFmtId="0" fontId="35" fillId="12" borderId="10" xfId="0" applyFont="1" applyFill="1" applyBorder="1" applyAlignment="1" applyProtection="1">
      <alignment vertical="center" wrapText="1"/>
    </xf>
    <xf numFmtId="0" fontId="35" fillId="0" borderId="0" xfId="0" applyFont="1" applyAlignment="1" applyProtection="1">
      <alignment horizontal="center" vertical="center" wrapText="1"/>
    </xf>
    <xf numFmtId="0" fontId="35" fillId="0" borderId="60" xfId="0" applyFont="1" applyBorder="1" applyAlignment="1" applyProtection="1">
      <alignment horizontal="center" vertical="center" wrapText="1"/>
    </xf>
    <xf numFmtId="0" fontId="35" fillId="8" borderId="59" xfId="0" applyFont="1" applyFill="1" applyBorder="1" applyAlignment="1" applyProtection="1">
      <alignment horizontal="center" vertical="center"/>
    </xf>
    <xf numFmtId="0" fontId="35" fillId="12" borderId="94" xfId="0" applyFont="1" applyFill="1" applyBorder="1" applyAlignment="1" applyProtection="1">
      <alignment horizontal="center" vertical="center" wrapText="1"/>
    </xf>
    <xf numFmtId="0" fontId="35" fillId="12" borderId="58" xfId="0" applyFont="1" applyFill="1" applyBorder="1" applyAlignment="1" applyProtection="1">
      <alignment horizontal="center" vertical="center" wrapText="1"/>
    </xf>
    <xf numFmtId="0" fontId="35" fillId="12" borderId="55" xfId="0" applyFont="1" applyFill="1" applyBorder="1" applyAlignment="1" applyProtection="1">
      <alignment horizontal="center" vertical="center" wrapText="1"/>
    </xf>
    <xf numFmtId="0" fontId="35" fillId="12" borderId="56" xfId="0" applyFont="1" applyFill="1" applyBorder="1" applyAlignment="1" applyProtection="1">
      <alignment horizontal="center" vertical="center" wrapText="1"/>
    </xf>
    <xf numFmtId="0" fontId="35" fillId="8" borderId="61" xfId="0" applyFont="1" applyFill="1" applyBorder="1" applyAlignment="1" applyProtection="1">
      <alignment horizontal="center" vertical="center" wrapText="1"/>
    </xf>
    <xf numFmtId="0" fontId="53" fillId="10" borderId="23" xfId="0" applyFont="1" applyFill="1" applyBorder="1" applyAlignment="1" applyProtection="1">
      <alignment vertical="center"/>
    </xf>
    <xf numFmtId="0" fontId="35" fillId="0" borderId="11" xfId="0" applyFont="1" applyBorder="1" applyAlignment="1" applyProtection="1">
      <alignment horizontal="center" vertical="center" wrapText="1"/>
    </xf>
    <xf numFmtId="0" fontId="35" fillId="8" borderId="1" xfId="0" applyFont="1" applyFill="1" applyBorder="1" applyAlignment="1" applyProtection="1">
      <alignment horizontal="center" vertical="center" wrapText="1"/>
    </xf>
    <xf numFmtId="0" fontId="35" fillId="12" borderId="11" xfId="0" applyFont="1" applyFill="1" applyBorder="1" applyAlignment="1" applyProtection="1">
      <alignment horizontal="center" vertical="center" wrapText="1"/>
    </xf>
    <xf numFmtId="0" fontId="35" fillId="12" borderId="7" xfId="0" applyFont="1" applyFill="1" applyBorder="1" applyAlignment="1" applyProtection="1">
      <alignment horizontal="center" vertical="center" wrapText="1"/>
    </xf>
    <xf numFmtId="0" fontId="35" fillId="8" borderId="45" xfId="0" applyFont="1" applyFill="1" applyBorder="1" applyAlignment="1" applyProtection="1">
      <alignment horizontal="center" vertical="center" wrapText="1"/>
    </xf>
    <xf numFmtId="0" fontId="35" fillId="8" borderId="6" xfId="0" applyFont="1" applyFill="1" applyBorder="1" applyAlignment="1" applyProtection="1">
      <alignment horizontal="center" vertical="center" wrapText="1"/>
    </xf>
    <xf numFmtId="0" fontId="35" fillId="12" borderId="6" xfId="0" applyFont="1" applyFill="1" applyBorder="1" applyAlignment="1" applyProtection="1">
      <alignment horizontal="center" vertical="center" wrapText="1"/>
    </xf>
    <xf numFmtId="0" fontId="35" fillId="8" borderId="73" xfId="0" applyFont="1" applyFill="1" applyBorder="1" applyAlignment="1" applyProtection="1">
      <alignment horizontal="center" vertical="center" wrapText="1"/>
    </xf>
    <xf numFmtId="0" fontId="35" fillId="8" borderId="20" xfId="0" applyFont="1" applyFill="1" applyBorder="1" applyAlignment="1" applyProtection="1">
      <alignment horizontal="center" vertical="center"/>
    </xf>
    <xf numFmtId="0" fontId="35" fillId="0" borderId="45" xfId="0" applyFont="1" applyBorder="1" applyAlignment="1" applyProtection="1">
      <alignment horizontal="center" vertical="center" wrapText="1"/>
    </xf>
    <xf numFmtId="0" fontId="35" fillId="0" borderId="1" xfId="0" applyFont="1" applyBorder="1" applyAlignment="1" applyProtection="1">
      <alignment horizontal="center" vertical="center" wrapText="1"/>
    </xf>
    <xf numFmtId="0" fontId="35" fillId="0" borderId="26" xfId="0" applyFont="1" applyBorder="1" applyAlignment="1" applyProtection="1">
      <alignment horizontal="center" vertical="center" wrapText="1"/>
    </xf>
    <xf numFmtId="0" fontId="35" fillId="12" borderId="49" xfId="0" applyFont="1" applyFill="1" applyBorder="1" applyAlignment="1" applyProtection="1">
      <alignment vertical="center" wrapText="1"/>
    </xf>
    <xf numFmtId="0" fontId="35" fillId="12" borderId="7" xfId="0" applyFont="1" applyFill="1" applyBorder="1" applyAlignment="1" applyProtection="1">
      <alignment vertical="center" wrapText="1"/>
    </xf>
    <xf numFmtId="0" fontId="66" fillId="8" borderId="45" xfId="0" applyFont="1" applyFill="1" applyBorder="1" applyAlignment="1" applyProtection="1">
      <alignment vertical="center" wrapText="1"/>
    </xf>
    <xf numFmtId="0" fontId="67" fillId="11" borderId="6" xfId="0" applyFont="1" applyFill="1" applyBorder="1" applyAlignment="1" applyProtection="1">
      <alignment horizontal="center" vertical="center" wrapText="1"/>
    </xf>
    <xf numFmtId="0" fontId="2" fillId="0" borderId="45" xfId="0" applyFont="1" applyBorder="1" applyAlignment="1" applyProtection="1">
      <alignment horizontal="center" vertical="center" wrapText="1"/>
    </xf>
    <xf numFmtId="0" fontId="2" fillId="0" borderId="11" xfId="0" applyFont="1" applyBorder="1" applyAlignment="1" applyProtection="1">
      <alignment horizontal="center" vertical="center" wrapText="1"/>
    </xf>
    <xf numFmtId="0" fontId="2" fillId="0" borderId="6" xfId="0" applyFont="1" applyBorder="1" applyAlignment="1" applyProtection="1">
      <alignment horizontal="center" vertical="center" wrapText="1"/>
    </xf>
    <xf numFmtId="0" fontId="2" fillId="0" borderId="1" xfId="0" applyFont="1" applyBorder="1" applyAlignment="1" applyProtection="1">
      <alignment horizontal="center" vertical="center" wrapText="1"/>
    </xf>
    <xf numFmtId="0" fontId="2" fillId="0" borderId="26" xfId="0" applyFont="1" applyBorder="1" applyAlignment="1" applyProtection="1">
      <alignment horizontal="center" vertical="center" wrapText="1"/>
    </xf>
    <xf numFmtId="0" fontId="2" fillId="0" borderId="11" xfId="0" applyFont="1" applyBorder="1" applyAlignment="1" applyProtection="1">
      <alignment horizontal="center" vertical="center"/>
    </xf>
    <xf numFmtId="0" fontId="2" fillId="0" borderId="1" xfId="0" applyFont="1" applyBorder="1" applyAlignment="1" applyProtection="1">
      <alignment horizontal="center" vertical="center"/>
    </xf>
    <xf numFmtId="0" fontId="2" fillId="12" borderId="49" xfId="0" applyFont="1" applyFill="1" applyBorder="1" applyAlignment="1" applyProtection="1">
      <alignment vertical="center" wrapText="1"/>
    </xf>
    <xf numFmtId="0" fontId="2" fillId="12" borderId="3" xfId="0" applyFont="1" applyFill="1" applyBorder="1" applyAlignment="1" applyProtection="1">
      <alignment vertical="center" wrapText="1"/>
    </xf>
    <xf numFmtId="0" fontId="2" fillId="12" borderId="7" xfId="0" applyFont="1" applyFill="1" applyBorder="1" applyAlignment="1" applyProtection="1">
      <alignment vertical="center" wrapText="1"/>
    </xf>
    <xf numFmtId="0" fontId="2" fillId="8" borderId="11" xfId="0" applyFont="1" applyFill="1" applyBorder="1" applyAlignment="1" applyProtection="1">
      <alignment horizontal="center" vertical="center" wrapText="1"/>
    </xf>
    <xf numFmtId="0" fontId="2" fillId="12" borderId="45" xfId="0" applyFont="1" applyFill="1" applyBorder="1" applyAlignment="1" applyProtection="1">
      <alignment horizontal="center" vertical="center" wrapText="1"/>
    </xf>
    <xf numFmtId="0" fontId="2" fillId="12" borderId="6" xfId="0" applyFont="1" applyFill="1" applyBorder="1" applyAlignment="1" applyProtection="1">
      <alignment horizontal="center" vertical="center" wrapText="1"/>
    </xf>
    <xf numFmtId="0" fontId="2" fillId="0" borderId="73" xfId="0" applyFont="1" applyBorder="1" applyAlignment="1" applyProtection="1">
      <alignment horizontal="center" vertical="center" wrapText="1"/>
    </xf>
    <xf numFmtId="0" fontId="2" fillId="0" borderId="20" xfId="0" applyFont="1" applyBorder="1" applyAlignment="1" applyProtection="1">
      <alignment horizontal="center" vertical="center"/>
    </xf>
    <xf numFmtId="0" fontId="35" fillId="12" borderId="83" xfId="0" applyFont="1" applyFill="1" applyBorder="1" applyAlignment="1" applyProtection="1">
      <alignment vertical="center" wrapText="1"/>
    </xf>
    <xf numFmtId="0" fontId="35" fillId="12" borderId="5" xfId="0" applyFont="1" applyFill="1" applyBorder="1" applyAlignment="1" applyProtection="1">
      <alignment vertical="center" wrapText="1"/>
    </xf>
    <xf numFmtId="0" fontId="35" fillId="12" borderId="88" xfId="0" applyFont="1" applyFill="1" applyBorder="1" applyAlignment="1" applyProtection="1">
      <alignment horizontal="center" vertical="center" wrapText="1"/>
    </xf>
    <xf numFmtId="0" fontId="35" fillId="0" borderId="56" xfId="0" applyFont="1" applyBorder="1" applyAlignment="1" applyProtection="1">
      <alignment horizontal="center" vertical="center" wrapText="1"/>
    </xf>
    <xf numFmtId="0" fontId="35" fillId="12" borderId="94" xfId="0" applyFont="1" applyFill="1" applyBorder="1" applyAlignment="1" applyProtection="1">
      <alignment vertical="center" wrapText="1"/>
    </xf>
    <xf numFmtId="0" fontId="35" fillId="12" borderId="57" xfId="0" applyFont="1" applyFill="1" applyBorder="1" applyAlignment="1" applyProtection="1">
      <alignment vertical="center" wrapText="1"/>
    </xf>
    <xf numFmtId="0" fontId="35" fillId="12" borderId="58" xfId="0" applyFont="1" applyFill="1" applyBorder="1" applyAlignment="1" applyProtection="1">
      <alignment vertical="center" wrapText="1"/>
    </xf>
    <xf numFmtId="0" fontId="35" fillId="12" borderId="64" xfId="0" applyFont="1" applyFill="1" applyBorder="1" applyAlignment="1" applyProtection="1">
      <alignment horizontal="center" vertical="center" wrapText="1"/>
    </xf>
    <xf numFmtId="0" fontId="35" fillId="8" borderId="61" xfId="0" applyFont="1" applyFill="1" applyBorder="1" applyAlignment="1" applyProtection="1">
      <alignment horizontal="center" vertical="center"/>
    </xf>
    <xf numFmtId="0" fontId="51" fillId="10" borderId="17" xfId="0" applyFont="1" applyFill="1" applyBorder="1" applyAlignment="1" applyProtection="1">
      <alignment horizontal="center" vertical="center" wrapText="1"/>
    </xf>
    <xf numFmtId="0" fontId="51" fillId="8" borderId="70" xfId="0" applyFont="1" applyFill="1" applyBorder="1" applyAlignment="1" applyProtection="1">
      <alignment vertical="center" wrapText="1"/>
    </xf>
    <xf numFmtId="0" fontId="52" fillId="11" borderId="91" xfId="0" applyFont="1" applyFill="1" applyBorder="1" applyAlignment="1" applyProtection="1">
      <alignment horizontal="center" vertical="center" wrapText="1"/>
    </xf>
    <xf numFmtId="0" fontId="35" fillId="8" borderId="69" xfId="0" applyFont="1" applyFill="1" applyBorder="1" applyAlignment="1" applyProtection="1">
      <alignment horizontal="center" vertical="center" wrapText="1"/>
    </xf>
    <xf numFmtId="0" fontId="35" fillId="12" borderId="11" xfId="0" applyFont="1" applyFill="1" applyBorder="1" applyAlignment="1" applyProtection="1">
      <alignment vertical="center" wrapText="1"/>
    </xf>
    <xf numFmtId="0" fontId="67" fillId="11" borderId="19" xfId="0" applyFont="1" applyFill="1" applyBorder="1" applyAlignment="1" applyProtection="1">
      <alignment horizontal="center" vertical="center" wrapText="1"/>
    </xf>
    <xf numFmtId="0" fontId="2" fillId="8" borderId="18" xfId="0" applyFont="1" applyFill="1" applyBorder="1" applyAlignment="1" applyProtection="1">
      <alignment horizontal="center" vertical="center" wrapText="1"/>
    </xf>
    <xf numFmtId="0" fontId="2" fillId="8" borderId="3" xfId="0" applyFont="1" applyFill="1" applyBorder="1" applyAlignment="1" applyProtection="1">
      <alignment horizontal="center" vertical="center" wrapText="1"/>
    </xf>
    <xf numFmtId="0" fontId="2" fillId="8" borderId="8" xfId="0" applyFont="1" applyFill="1" applyBorder="1" applyAlignment="1" applyProtection="1">
      <alignment horizontal="center" vertical="center" wrapText="1"/>
    </xf>
    <xf numFmtId="0" fontId="2" fillId="0" borderId="18" xfId="0" applyFont="1" applyBorder="1" applyAlignment="1" applyProtection="1">
      <alignment horizontal="center" vertical="center" wrapText="1"/>
    </xf>
    <xf numFmtId="0" fontId="2" fillId="8" borderId="9" xfId="0" applyFont="1" applyFill="1" applyBorder="1" applyAlignment="1" applyProtection="1">
      <alignment horizontal="center" vertical="center" wrapText="1"/>
    </xf>
    <xf numFmtId="0" fontId="2" fillId="0" borderId="8" xfId="0" applyFont="1" applyBorder="1" applyAlignment="1" applyProtection="1">
      <alignment horizontal="center" vertical="center" wrapText="1"/>
    </xf>
    <xf numFmtId="0" fontId="2" fillId="8" borderId="6" xfId="0" applyFont="1" applyFill="1" applyBorder="1" applyAlignment="1" applyProtection="1">
      <alignment horizontal="center" vertical="center" wrapText="1"/>
    </xf>
    <xf numFmtId="0" fontId="2" fillId="8" borderId="19" xfId="0" applyFont="1" applyFill="1" applyBorder="1" applyAlignment="1" applyProtection="1">
      <alignment horizontal="center" vertical="center" wrapText="1"/>
    </xf>
    <xf numFmtId="0" fontId="2" fillId="0" borderId="3" xfId="0" applyFont="1" applyBorder="1" applyAlignment="1" applyProtection="1">
      <alignment horizontal="center" vertical="center"/>
    </xf>
    <xf numFmtId="0" fontId="2" fillId="0" borderId="9" xfId="0" applyFont="1" applyBorder="1" applyAlignment="1" applyProtection="1">
      <alignment horizontal="center" vertical="center"/>
    </xf>
    <xf numFmtId="0" fontId="2" fillId="12" borderId="54" xfId="0" applyFont="1" applyFill="1" applyBorder="1" applyAlignment="1" applyProtection="1">
      <alignment vertical="center" wrapText="1"/>
    </xf>
    <xf numFmtId="0" fontId="2" fillId="12" borderId="11" xfId="0" applyFont="1" applyFill="1" applyBorder="1" applyAlignment="1" applyProtection="1">
      <alignment vertical="center" wrapText="1"/>
    </xf>
    <xf numFmtId="0" fontId="2" fillId="12" borderId="10" xfId="0" applyFont="1" applyFill="1" applyBorder="1" applyAlignment="1" applyProtection="1">
      <alignment vertical="center" wrapText="1"/>
    </xf>
    <xf numFmtId="0" fontId="2" fillId="12" borderId="18" xfId="0" applyFont="1" applyFill="1" applyBorder="1" applyAlignment="1" applyProtection="1">
      <alignment horizontal="center" vertical="center" wrapText="1"/>
    </xf>
    <xf numFmtId="0" fontId="2" fillId="12" borderId="8" xfId="0" applyFont="1" applyFill="1" applyBorder="1" applyAlignment="1" applyProtection="1">
      <alignment horizontal="center" vertical="center" wrapText="1"/>
    </xf>
    <xf numFmtId="0" fontId="2" fillId="0" borderId="74" xfId="0" applyFont="1" applyBorder="1" applyAlignment="1" applyProtection="1">
      <alignment horizontal="center" vertical="center" wrapText="1"/>
    </xf>
    <xf numFmtId="0" fontId="35" fillId="12" borderId="14" xfId="0" applyFont="1" applyFill="1" applyBorder="1" applyAlignment="1" applyProtection="1">
      <alignment vertical="center" wrapText="1"/>
    </xf>
    <xf numFmtId="0" fontId="35" fillId="0" borderId="51" xfId="0" applyFont="1" applyBorder="1" applyAlignment="1" applyProtection="1">
      <alignment horizontal="center" vertical="center" wrapText="1"/>
    </xf>
    <xf numFmtId="0" fontId="35" fillId="0" borderId="40" xfId="0" applyFont="1" applyBorder="1" applyAlignment="1" applyProtection="1">
      <alignment horizontal="center" vertical="center" wrapText="1"/>
    </xf>
    <xf numFmtId="0" fontId="35" fillId="12" borderId="46" xfId="0" applyFont="1" applyFill="1" applyBorder="1" applyAlignment="1" applyProtection="1">
      <alignment vertical="center" wrapText="1"/>
    </xf>
    <xf numFmtId="0" fontId="35" fillId="12" borderId="71" xfId="0" applyFont="1" applyFill="1" applyBorder="1" applyAlignment="1" applyProtection="1">
      <alignment vertical="center" wrapText="1"/>
    </xf>
    <xf numFmtId="0" fontId="35" fillId="0" borderId="72" xfId="0" applyFont="1" applyBorder="1" applyAlignment="1" applyProtection="1">
      <alignment horizontal="center" vertical="center" wrapText="1"/>
    </xf>
    <xf numFmtId="0" fontId="67" fillId="11" borderId="8" xfId="0" applyFont="1" applyFill="1" applyBorder="1" applyAlignment="1" applyProtection="1">
      <alignment horizontal="center" vertical="center" wrapText="1"/>
    </xf>
    <xf numFmtId="0" fontId="2" fillId="8" borderId="18" xfId="0" applyFont="1" applyFill="1" applyBorder="1" applyAlignment="1" applyProtection="1">
      <alignment vertical="center" wrapText="1"/>
    </xf>
    <xf numFmtId="0" fontId="2" fillId="8" borderId="3" xfId="0" applyFont="1" applyFill="1" applyBorder="1" applyAlignment="1" applyProtection="1">
      <alignment vertical="center" wrapText="1"/>
    </xf>
    <xf numFmtId="0" fontId="2" fillId="12" borderId="3" xfId="0" applyFont="1" applyFill="1" applyBorder="1" applyAlignment="1" applyProtection="1">
      <alignment horizontal="center" vertical="center" wrapText="1"/>
    </xf>
    <xf numFmtId="0" fontId="2" fillId="8" borderId="8" xfId="0" applyFont="1" applyFill="1" applyBorder="1" applyAlignment="1" applyProtection="1">
      <alignment vertical="center" wrapText="1"/>
    </xf>
    <xf numFmtId="0" fontId="2" fillId="12" borderId="18" xfId="0" applyFont="1" applyFill="1" applyBorder="1" applyAlignment="1" applyProtection="1">
      <alignment vertical="center" wrapText="1"/>
    </xf>
    <xf numFmtId="0" fontId="2" fillId="12" borderId="8" xfId="0" applyFont="1" applyFill="1" applyBorder="1" applyAlignment="1" applyProtection="1">
      <alignment vertical="center" wrapText="1"/>
    </xf>
    <xf numFmtId="0" fontId="2" fillId="8" borderId="74" xfId="0" applyFont="1" applyFill="1" applyBorder="1" applyAlignment="1" applyProtection="1">
      <alignment vertical="center" wrapText="1"/>
    </xf>
    <xf numFmtId="0" fontId="2" fillId="0" borderId="21" xfId="0" applyFont="1" applyBorder="1" applyAlignment="1" applyProtection="1">
      <alignment horizontal="center" vertical="center" wrapText="1"/>
    </xf>
    <xf numFmtId="0" fontId="35" fillId="0" borderId="59" xfId="0" applyFont="1" applyBorder="1" applyAlignment="1" applyProtection="1">
      <alignment horizontal="center" vertical="center"/>
    </xf>
    <xf numFmtId="0" fontId="35" fillId="0" borderId="86" xfId="0" applyFont="1" applyBorder="1" applyAlignment="1" applyProtection="1">
      <alignment horizontal="center" vertical="center" wrapText="1"/>
    </xf>
    <xf numFmtId="0" fontId="66" fillId="8" borderId="39" xfId="0" applyFont="1" applyFill="1" applyBorder="1" applyAlignment="1" applyProtection="1">
      <alignment vertical="center" wrapText="1"/>
    </xf>
    <xf numFmtId="0" fontId="67" fillId="11" borderId="51" xfId="0" applyFont="1" applyFill="1" applyBorder="1" applyAlignment="1" applyProtection="1">
      <alignment horizontal="center" vertical="center" wrapText="1"/>
    </xf>
    <xf numFmtId="0" fontId="2" fillId="8" borderId="39" xfId="0" applyFont="1" applyFill="1" applyBorder="1" applyAlignment="1" applyProtection="1">
      <alignment horizontal="center" vertical="center" wrapText="1"/>
    </xf>
    <xf numFmtId="0" fontId="2" fillId="8" borderId="50" xfId="0" applyFont="1" applyFill="1" applyBorder="1" applyAlignment="1" applyProtection="1">
      <alignment horizontal="center" vertical="center" wrapText="1"/>
    </xf>
    <xf numFmtId="0" fontId="2" fillId="8" borderId="40" xfId="0" applyFont="1" applyFill="1" applyBorder="1" applyAlignment="1" applyProtection="1">
      <alignment horizontal="center" vertical="center" wrapText="1"/>
    </xf>
    <xf numFmtId="0" fontId="2" fillId="0" borderId="39" xfId="0" applyFont="1" applyBorder="1" applyAlignment="1" applyProtection="1">
      <alignment horizontal="center" vertical="center" wrapText="1"/>
    </xf>
    <xf numFmtId="0" fontId="2" fillId="8" borderId="71" xfId="0" applyFont="1" applyFill="1" applyBorder="1" applyAlignment="1" applyProtection="1">
      <alignment horizontal="center" vertical="center" wrapText="1"/>
    </xf>
    <xf numFmtId="0" fontId="2" fillId="8" borderId="51" xfId="0" applyFont="1" applyFill="1" applyBorder="1" applyAlignment="1" applyProtection="1">
      <alignment horizontal="center" vertical="center" wrapText="1"/>
    </xf>
    <xf numFmtId="0" fontId="2" fillId="0" borderId="50" xfId="0" applyFont="1" applyBorder="1" applyAlignment="1" applyProtection="1">
      <alignment horizontal="center" vertical="center"/>
    </xf>
    <xf numFmtId="0" fontId="2" fillId="0" borderId="47" xfId="0" applyFont="1" applyBorder="1" applyAlignment="1" applyProtection="1">
      <alignment horizontal="center" vertical="center"/>
    </xf>
    <xf numFmtId="0" fontId="2" fillId="12" borderId="46" xfId="0" applyFont="1" applyFill="1" applyBorder="1" applyAlignment="1" applyProtection="1">
      <alignment vertical="center" wrapText="1"/>
    </xf>
    <xf numFmtId="0" fontId="2" fillId="12" borderId="50" xfId="0" applyFont="1" applyFill="1" applyBorder="1" applyAlignment="1" applyProtection="1">
      <alignment vertical="center" wrapText="1"/>
    </xf>
    <xf numFmtId="0" fontId="2" fillId="12" borderId="71" xfId="0" applyFont="1" applyFill="1" applyBorder="1" applyAlignment="1" applyProtection="1">
      <alignment vertical="center" wrapText="1"/>
    </xf>
    <xf numFmtId="0" fontId="2" fillId="12" borderId="39" xfId="0" applyFont="1" applyFill="1" applyBorder="1" applyAlignment="1" applyProtection="1">
      <alignment horizontal="center" vertical="center" wrapText="1"/>
    </xf>
    <xf numFmtId="0" fontId="2" fillId="0" borderId="51" xfId="0" applyFont="1" applyBorder="1" applyAlignment="1" applyProtection="1">
      <alignment horizontal="center" vertical="center" wrapText="1"/>
    </xf>
    <xf numFmtId="0" fontId="2" fillId="12" borderId="51" xfId="0" applyFont="1" applyFill="1" applyBorder="1" applyAlignment="1" applyProtection="1">
      <alignment horizontal="center" vertical="center" wrapText="1"/>
    </xf>
    <xf numFmtId="0" fontId="2" fillId="0" borderId="72" xfId="0" applyFont="1" applyBorder="1" applyAlignment="1" applyProtection="1">
      <alignment horizontal="center" vertical="center" wrapText="1"/>
    </xf>
    <xf numFmtId="0" fontId="2" fillId="0" borderId="48" xfId="0" applyFont="1" applyBorder="1" applyAlignment="1" applyProtection="1">
      <alignment horizontal="center" vertical="center"/>
    </xf>
    <xf numFmtId="0" fontId="2" fillId="8" borderId="1" xfId="0" applyFont="1" applyFill="1" applyBorder="1" applyAlignment="1" applyProtection="1">
      <alignment horizontal="center" vertical="center" wrapText="1"/>
    </xf>
    <xf numFmtId="0" fontId="28" fillId="8" borderId="8" xfId="0" applyFont="1" applyFill="1" applyBorder="1" applyAlignment="1" applyProtection="1">
      <alignment horizontal="center" vertical="center" wrapText="1"/>
    </xf>
    <xf numFmtId="0" fontId="28" fillId="8" borderId="9" xfId="0" applyFont="1" applyFill="1" applyBorder="1" applyAlignment="1" applyProtection="1">
      <alignment horizontal="center" vertical="center" wrapText="1"/>
    </xf>
    <xf numFmtId="0" fontId="28" fillId="8" borderId="6" xfId="0" applyFont="1" applyFill="1" applyBorder="1" applyAlignment="1" applyProtection="1">
      <alignment horizontal="center" vertical="center" wrapText="1"/>
    </xf>
    <xf numFmtId="0" fontId="35" fillId="8" borderId="0" xfId="0" applyFont="1" applyFill="1" applyProtection="1"/>
    <xf numFmtId="0" fontId="56" fillId="0" borderId="45" xfId="0" applyFont="1" applyBorder="1" applyAlignment="1" applyProtection="1">
      <alignment horizontal="center" vertical="center" wrapText="1"/>
    </xf>
    <xf numFmtId="0" fontId="56" fillId="8" borderId="6" xfId="0" applyFont="1" applyFill="1" applyBorder="1" applyAlignment="1" applyProtection="1">
      <alignment horizontal="center" vertical="center" wrapText="1"/>
    </xf>
    <xf numFmtId="0" fontId="56" fillId="8" borderId="26" xfId="0" applyFont="1" applyFill="1" applyBorder="1" applyAlignment="1" applyProtection="1">
      <alignment horizontal="center" vertical="center" wrapText="1"/>
    </xf>
    <xf numFmtId="0" fontId="56" fillId="8" borderId="11" xfId="0" applyFont="1" applyFill="1" applyBorder="1" applyAlignment="1" applyProtection="1">
      <alignment horizontal="center" vertical="center" wrapText="1"/>
    </xf>
    <xf numFmtId="0" fontId="70" fillId="0" borderId="45" xfId="0" applyFont="1" applyBorder="1" applyAlignment="1" applyProtection="1">
      <alignment horizontal="center" vertical="center" wrapText="1"/>
    </xf>
    <xf numFmtId="0" fontId="70" fillId="0" borderId="18" xfId="0" applyFont="1" applyBorder="1" applyAlignment="1" applyProtection="1">
      <alignment horizontal="center" vertical="center"/>
    </xf>
    <xf numFmtId="0" fontId="56" fillId="8" borderId="19" xfId="0" applyFont="1" applyFill="1" applyBorder="1" applyAlignment="1" applyProtection="1">
      <alignment horizontal="center" vertical="center"/>
    </xf>
    <xf numFmtId="0" fontId="56" fillId="8" borderId="3" xfId="0" applyFont="1" applyFill="1" applyBorder="1" applyAlignment="1" applyProtection="1">
      <alignment horizontal="center" vertical="center" wrapText="1"/>
    </xf>
    <xf numFmtId="0" fontId="70" fillId="0" borderId="18" xfId="0" applyFont="1" applyBorder="1" applyAlignment="1" applyProtection="1">
      <alignment horizontal="center" vertical="center" wrapText="1"/>
    </xf>
    <xf numFmtId="0" fontId="56" fillId="8" borderId="21" xfId="0" applyFont="1" applyFill="1" applyBorder="1" applyAlignment="1" applyProtection="1">
      <alignment horizontal="center" vertical="center" wrapText="1"/>
    </xf>
    <xf numFmtId="0" fontId="56" fillId="8" borderId="20" xfId="0" applyFont="1" applyFill="1" applyBorder="1" applyAlignment="1" applyProtection="1">
      <alignment horizontal="center" vertical="center" wrapText="1"/>
    </xf>
    <xf numFmtId="0" fontId="56" fillId="0" borderId="1" xfId="0" applyFont="1" applyBorder="1" applyAlignment="1" applyProtection="1">
      <alignment horizontal="center" vertical="center" wrapText="1"/>
    </xf>
    <xf numFmtId="0" fontId="56" fillId="0" borderId="2" xfId="0" applyFont="1" applyBorder="1" applyAlignment="1" applyProtection="1">
      <alignment horizontal="center" vertical="center" wrapText="1"/>
    </xf>
    <xf numFmtId="0" fontId="35" fillId="0" borderId="27" xfId="0" applyFont="1" applyBorder="1" applyAlignment="1" applyProtection="1">
      <alignment horizontal="center" vertical="center" wrapText="1"/>
    </xf>
    <xf numFmtId="0" fontId="35" fillId="0" borderId="2" xfId="0" applyFont="1" applyBorder="1" applyAlignment="1" applyProtection="1">
      <alignment horizontal="center" vertical="center" wrapText="1"/>
    </xf>
    <xf numFmtId="0" fontId="35" fillId="0" borderId="14" xfId="0" applyFont="1" applyBorder="1" applyAlignment="1" applyProtection="1">
      <alignment horizontal="center" vertical="center" wrapText="1"/>
    </xf>
    <xf numFmtId="0" fontId="56" fillId="13" borderId="83" xfId="0" applyFont="1" applyFill="1" applyBorder="1" applyAlignment="1" applyProtection="1">
      <alignment horizontal="center" vertical="center" wrapText="1"/>
    </xf>
    <xf numFmtId="0" fontId="56" fillId="13" borderId="50" xfId="0" applyFont="1" applyFill="1" applyBorder="1" applyAlignment="1" applyProtection="1">
      <alignment horizontal="center" vertical="center" wrapText="1"/>
    </xf>
    <xf numFmtId="0" fontId="56" fillId="13" borderId="2" xfId="0" applyFont="1" applyFill="1" applyBorder="1" applyAlignment="1" applyProtection="1">
      <alignment horizontal="center" vertical="center" wrapText="1"/>
    </xf>
    <xf numFmtId="0" fontId="35" fillId="0" borderId="83" xfId="0" applyFont="1" applyBorder="1" applyAlignment="1" applyProtection="1">
      <alignment horizontal="center" vertical="center" wrapText="1"/>
    </xf>
    <xf numFmtId="0" fontId="56" fillId="13" borderId="81" xfId="0" applyFont="1" applyFill="1" applyBorder="1" applyAlignment="1" applyProtection="1">
      <alignment horizontal="center" vertical="center" wrapText="1"/>
    </xf>
    <xf numFmtId="0" fontId="56" fillId="13" borderId="3" xfId="0" applyFont="1" applyFill="1" applyBorder="1" applyAlignment="1" applyProtection="1">
      <alignment horizontal="center" vertical="center" wrapText="1"/>
    </xf>
    <xf numFmtId="0" fontId="56" fillId="8" borderId="19" xfId="0" applyFont="1" applyFill="1" applyBorder="1" applyAlignment="1" applyProtection="1">
      <alignment horizontal="center" vertical="center" wrapText="1"/>
    </xf>
    <xf numFmtId="0" fontId="35" fillId="0" borderId="59" xfId="0" applyFont="1" applyBorder="1" applyAlignment="1" applyProtection="1">
      <alignment horizontal="center" vertical="center" wrapText="1"/>
    </xf>
    <xf numFmtId="0" fontId="35" fillId="0" borderId="57" xfId="0" applyFont="1" applyBorder="1" applyAlignment="1" applyProtection="1">
      <alignment horizontal="center" vertical="center" wrapText="1"/>
    </xf>
    <xf numFmtId="0" fontId="35" fillId="0" borderId="47" xfId="0" applyFont="1" applyBorder="1" applyAlignment="1" applyProtection="1">
      <alignment horizontal="center" vertical="center" wrapText="1"/>
    </xf>
    <xf numFmtId="0" fontId="35" fillId="12" borderId="50" xfId="0" applyFont="1" applyFill="1" applyBorder="1" applyAlignment="1" applyProtection="1">
      <alignment vertical="center" wrapText="1"/>
    </xf>
    <xf numFmtId="0" fontId="35" fillId="8" borderId="48" xfId="0" applyFont="1" applyFill="1" applyBorder="1" applyAlignment="1" applyProtection="1">
      <alignment horizontal="center" vertical="center"/>
    </xf>
    <xf numFmtId="0" fontId="35" fillId="8" borderId="10" xfId="0" applyFont="1" applyFill="1" applyBorder="1" applyAlignment="1" applyProtection="1">
      <alignment horizontal="center" vertical="center" wrapText="1"/>
    </xf>
    <xf numFmtId="0" fontId="35" fillId="12" borderId="74" xfId="0" applyFont="1" applyFill="1" applyBorder="1" applyAlignment="1" applyProtection="1">
      <alignment horizontal="center" vertical="center" wrapText="1"/>
    </xf>
    <xf numFmtId="0" fontId="35" fillId="12" borderId="27" xfId="0" applyFont="1" applyFill="1" applyBorder="1" applyAlignment="1" applyProtection="1">
      <alignment horizontal="center" vertical="center" wrapText="1"/>
    </xf>
    <xf numFmtId="0" fontId="67" fillId="11" borderId="56" xfId="0" applyFont="1" applyFill="1" applyBorder="1" applyAlignment="1" applyProtection="1">
      <alignment horizontal="center" vertical="center" wrapText="1"/>
    </xf>
    <xf numFmtId="0" fontId="2" fillId="12" borderId="59" xfId="0" applyFont="1" applyFill="1" applyBorder="1" applyAlignment="1" applyProtection="1">
      <alignment horizontal="center" vertical="center" wrapText="1"/>
    </xf>
    <xf numFmtId="0" fontId="2" fillId="12" borderId="94" xfId="0" applyFont="1" applyFill="1" applyBorder="1" applyAlignment="1" applyProtection="1">
      <alignment horizontal="center" vertical="center" wrapText="1"/>
    </xf>
    <xf numFmtId="0" fontId="2" fillId="12" borderId="58" xfId="0" applyFont="1" applyFill="1" applyBorder="1" applyAlignment="1" applyProtection="1">
      <alignment horizontal="center" vertical="center" wrapText="1"/>
    </xf>
    <xf numFmtId="0" fontId="2" fillId="12" borderId="86" xfId="0" applyFont="1" applyFill="1" applyBorder="1" applyAlignment="1" applyProtection="1">
      <alignment horizontal="center" vertical="center" wrapText="1"/>
    </xf>
    <xf numFmtId="0" fontId="2" fillId="8" borderId="61" xfId="0" applyFont="1" applyFill="1" applyBorder="1" applyAlignment="1" applyProtection="1">
      <alignment horizontal="center" vertical="center"/>
    </xf>
    <xf numFmtId="0" fontId="51" fillId="8" borderId="0" xfId="0" applyFont="1" applyFill="1" applyAlignment="1" applyProtection="1">
      <alignment vertical="center" wrapText="1"/>
    </xf>
    <xf numFmtId="0" fontId="52" fillId="8" borderId="0" xfId="0" applyFont="1" applyFill="1" applyAlignment="1" applyProtection="1">
      <alignment horizontal="center" vertical="center" wrapText="1"/>
    </xf>
    <xf numFmtId="0" fontId="35" fillId="8" borderId="90" xfId="0" applyFont="1" applyFill="1" applyBorder="1" applyAlignment="1" applyProtection="1">
      <alignment horizontal="center" vertical="center" wrapText="1"/>
    </xf>
    <xf numFmtId="0" fontId="35" fillId="8" borderId="0" xfId="0" applyFont="1" applyFill="1" applyAlignment="1" applyProtection="1">
      <alignment horizontal="center" vertical="center" wrapText="1"/>
    </xf>
    <xf numFmtId="0" fontId="35" fillId="0" borderId="92" xfId="0" applyFont="1" applyBorder="1" applyAlignment="1" applyProtection="1">
      <alignment horizontal="center" vertical="center" wrapText="1"/>
    </xf>
    <xf numFmtId="0" fontId="35" fillId="8" borderId="38" xfId="0" applyFont="1" applyFill="1" applyBorder="1" applyAlignment="1" applyProtection="1">
      <alignment horizontal="center" vertical="center" wrapText="1"/>
    </xf>
    <xf numFmtId="0" fontId="35" fillId="8" borderId="63" xfId="0" applyFont="1" applyFill="1" applyBorder="1" applyAlignment="1" applyProtection="1">
      <alignment horizontal="center" vertical="center" wrapText="1"/>
    </xf>
    <xf numFmtId="0" fontId="35" fillId="8" borderId="92" xfId="0" applyFont="1" applyFill="1" applyBorder="1" applyAlignment="1" applyProtection="1">
      <alignment horizontal="center" vertical="center" wrapText="1"/>
    </xf>
    <xf numFmtId="0" fontId="35" fillId="8" borderId="65" xfId="0" applyFont="1" applyFill="1" applyBorder="1" applyAlignment="1" applyProtection="1">
      <alignment horizontal="center" vertical="center" wrapText="1"/>
    </xf>
    <xf numFmtId="0" fontId="35" fillId="8" borderId="66" xfId="0" applyFont="1" applyFill="1" applyBorder="1" applyAlignment="1" applyProtection="1">
      <alignment horizontal="center" vertical="center" wrapText="1"/>
    </xf>
    <xf numFmtId="0" fontId="57" fillId="8" borderId="97" xfId="0" applyFont="1" applyFill="1" applyBorder="1" applyAlignment="1" applyProtection="1">
      <alignment vertical="center" wrapText="1"/>
    </xf>
    <xf numFmtId="0" fontId="71" fillId="0" borderId="49" xfId="0" applyFont="1" applyBorder="1" applyAlignment="1" applyProtection="1">
      <alignment vertical="center" wrapText="1"/>
    </xf>
    <xf numFmtId="0" fontId="55" fillId="0" borderId="10" xfId="0" applyFont="1" applyBorder="1" applyProtection="1"/>
    <xf numFmtId="0" fontId="35" fillId="0" borderId="29" xfId="0" applyFont="1" applyBorder="1" applyAlignment="1" applyProtection="1">
      <alignment horizontal="center" vertical="center"/>
    </xf>
    <xf numFmtId="0" fontId="72" fillId="0" borderId="54" xfId="0" applyFont="1" applyBorder="1" applyAlignment="1" applyProtection="1">
      <alignment vertical="center" wrapText="1"/>
    </xf>
    <xf numFmtId="0" fontId="72" fillId="0" borderId="49" xfId="0" applyFont="1" applyBorder="1" applyAlignment="1" applyProtection="1">
      <alignment vertical="center" wrapText="1"/>
    </xf>
    <xf numFmtId="0" fontId="35" fillId="12" borderId="29" xfId="0" applyFont="1" applyFill="1" applyBorder="1" applyAlignment="1" applyProtection="1">
      <alignment vertical="center"/>
    </xf>
    <xf numFmtId="0" fontId="35" fillId="8" borderId="29" xfId="0" applyFont="1" applyFill="1" applyBorder="1" applyAlignment="1" applyProtection="1">
      <alignment horizontal="center" vertical="center"/>
    </xf>
    <xf numFmtId="0" fontId="55" fillId="0" borderId="90" xfId="0" applyFont="1" applyBorder="1" applyAlignment="1" applyProtection="1">
      <alignment vertical="center" wrapText="1"/>
    </xf>
    <xf numFmtId="0" fontId="55" fillId="8" borderId="3" xfId="0" applyFont="1" applyFill="1" applyBorder="1" applyAlignment="1" applyProtection="1">
      <alignment wrapText="1"/>
    </xf>
    <xf numFmtId="0" fontId="35" fillId="8" borderId="90" xfId="0" applyFont="1" applyFill="1" applyBorder="1" applyAlignment="1" applyProtection="1">
      <alignment horizontal="center" vertical="center"/>
    </xf>
    <xf numFmtId="0" fontId="35" fillId="8" borderId="53" xfId="0" applyFont="1" applyFill="1" applyBorder="1" applyAlignment="1" applyProtection="1">
      <alignment horizontal="center" vertical="center"/>
    </xf>
    <xf numFmtId="0" fontId="35" fillId="0" borderId="58" xfId="0" applyFont="1" applyBorder="1" applyProtection="1"/>
    <xf numFmtId="0" fontId="5" fillId="0" borderId="0" xfId="0" applyFont="1" applyProtection="1"/>
    <xf numFmtId="0" fontId="5" fillId="0" borderId="90" xfId="0" applyFont="1" applyBorder="1" applyProtection="1"/>
    <xf numFmtId="0" fontId="5" fillId="0" borderId="42" xfId="0" applyFont="1" applyBorder="1" applyProtection="1"/>
    <xf numFmtId="0" fontId="5" fillId="0" borderId="68" xfId="0" applyFont="1" applyBorder="1" applyProtection="1"/>
    <xf numFmtId="0" fontId="5" fillId="0" borderId="12" xfId="0" applyFont="1" applyBorder="1" applyProtection="1"/>
    <xf numFmtId="0" fontId="5" fillId="0" borderId="52" xfId="0" applyFont="1" applyBorder="1" applyProtection="1"/>
    <xf numFmtId="0" fontId="5" fillId="0" borderId="13" xfId="0" applyFont="1" applyBorder="1" applyProtection="1"/>
    <xf numFmtId="0" fontId="5" fillId="0" borderId="53" xfId="0" applyFont="1" applyBorder="1" applyProtection="1"/>
    <xf numFmtId="166" fontId="0" fillId="0" borderId="0" xfId="0" applyNumberFormat="1"/>
    <xf numFmtId="0" fontId="7" fillId="0" borderId="3" xfId="0" applyFont="1" applyBorder="1" applyAlignment="1">
      <alignment horizontal="center" vertical="center" wrapText="1"/>
    </xf>
    <xf numFmtId="0" fontId="6" fillId="0" borderId="11" xfId="0" applyFont="1" applyBorder="1" applyAlignment="1">
      <alignment horizontal="center" vertical="center" wrapText="1"/>
    </xf>
    <xf numFmtId="0" fontId="22" fillId="9" borderId="0" xfId="0" applyFont="1" applyFill="1"/>
    <xf numFmtId="0" fontId="0" fillId="9" borderId="0" xfId="0" applyFill="1"/>
    <xf numFmtId="0" fontId="21" fillId="9" borderId="0" xfId="0" applyFont="1" applyFill="1"/>
    <xf numFmtId="0" fontId="22" fillId="0" borderId="0" xfId="0" applyFont="1" applyFill="1"/>
    <xf numFmtId="0" fontId="76" fillId="0" borderId="0" xfId="0" applyFont="1" applyFill="1"/>
    <xf numFmtId="0" fontId="77" fillId="0" borderId="1" xfId="0" applyFont="1" applyBorder="1"/>
    <xf numFmtId="0" fontId="78" fillId="0" borderId="30" xfId="0" applyFont="1" applyBorder="1"/>
    <xf numFmtId="0" fontId="80" fillId="0" borderId="31" xfId="0" applyFont="1" applyBorder="1"/>
    <xf numFmtId="0" fontId="78" fillId="0" borderId="33" xfId="0" applyFont="1" applyBorder="1"/>
    <xf numFmtId="0" fontId="80" fillId="0" borderId="0" xfId="0" applyFont="1" applyBorder="1"/>
    <xf numFmtId="0" fontId="78" fillId="0" borderId="35" xfId="0" applyFont="1" applyBorder="1"/>
    <xf numFmtId="0" fontId="80" fillId="0" borderId="36" xfId="0" applyFont="1" applyBorder="1"/>
    <xf numFmtId="0" fontId="37" fillId="7" borderId="12" xfId="0" applyFont="1" applyFill="1" applyBorder="1" applyAlignment="1">
      <alignment horizontal="left" vertical="top" wrapText="1"/>
    </xf>
    <xf numFmtId="0" fontId="37" fillId="7" borderId="0" xfId="0" applyFont="1" applyFill="1" applyBorder="1" applyAlignment="1">
      <alignment horizontal="left" vertical="top" wrapText="1"/>
    </xf>
    <xf numFmtId="0" fontId="37" fillId="7" borderId="13" xfId="0" applyFont="1" applyFill="1" applyBorder="1" applyAlignment="1">
      <alignment horizontal="left" vertical="top" wrapText="1"/>
    </xf>
    <xf numFmtId="0" fontId="37" fillId="7" borderId="6" xfId="0" applyFont="1" applyFill="1" applyBorder="1" applyAlignment="1">
      <alignment horizontal="left" vertical="top" wrapText="1"/>
    </xf>
    <xf numFmtId="0" fontId="37" fillId="7" borderId="1" xfId="0" applyFont="1" applyFill="1" applyBorder="1" applyAlignment="1">
      <alignment horizontal="left" vertical="top" wrapText="1"/>
    </xf>
    <xf numFmtId="0" fontId="37" fillId="7" borderId="7" xfId="0" applyFont="1" applyFill="1" applyBorder="1" applyAlignment="1">
      <alignment horizontal="left" vertical="top" wrapText="1"/>
    </xf>
    <xf numFmtId="0" fontId="30" fillId="7" borderId="4" xfId="0" applyFont="1" applyFill="1" applyBorder="1" applyAlignment="1">
      <alignment horizontal="left" vertical="center" wrapText="1"/>
    </xf>
    <xf numFmtId="0" fontId="30" fillId="7" borderId="2" xfId="0" applyFont="1" applyFill="1" applyBorder="1" applyAlignment="1">
      <alignment horizontal="left" vertical="center" wrapText="1"/>
    </xf>
    <xf numFmtId="0" fontId="30" fillId="7" borderId="5" xfId="0" applyFont="1" applyFill="1" applyBorder="1" applyAlignment="1">
      <alignment horizontal="left" vertical="center" wrapText="1"/>
    </xf>
    <xf numFmtId="0" fontId="30" fillId="7" borderId="12" xfId="0" applyFont="1" applyFill="1" applyBorder="1" applyAlignment="1">
      <alignment horizontal="left" vertical="center" wrapText="1"/>
    </xf>
    <xf numFmtId="0" fontId="30" fillId="7" borderId="0" xfId="0" applyFont="1" applyFill="1" applyBorder="1" applyAlignment="1">
      <alignment horizontal="left" vertical="center" wrapText="1"/>
    </xf>
    <xf numFmtId="0" fontId="30" fillId="7" borderId="13" xfId="0" applyFont="1" applyFill="1" applyBorder="1" applyAlignment="1">
      <alignment horizontal="left" vertical="center" wrapText="1"/>
    </xf>
    <xf numFmtId="0" fontId="31" fillId="7" borderId="6" xfId="1" applyFill="1" applyBorder="1" applyAlignment="1">
      <alignment horizontal="left" vertical="center" wrapText="1"/>
    </xf>
    <xf numFmtId="0" fontId="31" fillId="7" borderId="1" xfId="1" applyFill="1" applyBorder="1" applyAlignment="1">
      <alignment horizontal="left" vertical="center" wrapText="1"/>
    </xf>
    <xf numFmtId="0" fontId="31" fillId="7" borderId="7" xfId="1" applyFill="1" applyBorder="1" applyAlignment="1">
      <alignment horizontal="left" vertical="center" wrapText="1"/>
    </xf>
    <xf numFmtId="0" fontId="30" fillId="7" borderId="12" xfId="0" applyFont="1" applyFill="1" applyBorder="1" applyAlignment="1">
      <alignment horizontal="left" vertical="top" wrapText="1"/>
    </xf>
    <xf numFmtId="0" fontId="30" fillId="7" borderId="0" xfId="0" applyFont="1" applyFill="1" applyBorder="1" applyAlignment="1">
      <alignment horizontal="left" vertical="top" wrapText="1"/>
    </xf>
    <xf numFmtId="0" fontId="30" fillId="7" borderId="13" xfId="0" applyFont="1" applyFill="1" applyBorder="1" applyAlignment="1">
      <alignment horizontal="left" vertical="top" wrapText="1"/>
    </xf>
    <xf numFmtId="0" fontId="28" fillId="7" borderId="12" xfId="1" applyFont="1" applyFill="1" applyBorder="1" applyAlignment="1">
      <alignment horizontal="left" vertical="top" wrapText="1"/>
    </xf>
    <xf numFmtId="0" fontId="28" fillId="7" borderId="0" xfId="1" applyFont="1" applyFill="1" applyBorder="1" applyAlignment="1">
      <alignment horizontal="left" vertical="top" wrapText="1"/>
    </xf>
    <xf numFmtId="0" fontId="28" fillId="7" borderId="13" xfId="1" applyFont="1" applyFill="1" applyBorder="1" applyAlignment="1">
      <alignment horizontal="left" vertical="top" wrapText="1"/>
    </xf>
    <xf numFmtId="0" fontId="7" fillId="6" borderId="14" xfId="0" applyFont="1" applyFill="1" applyBorder="1" applyAlignment="1">
      <alignment horizontal="center" vertical="center" wrapText="1"/>
    </xf>
    <xf numFmtId="0" fontId="7" fillId="6" borderId="11" xfId="0" applyFont="1" applyFill="1" applyBorder="1" applyAlignment="1">
      <alignment horizontal="center" vertical="center" wrapText="1"/>
    </xf>
    <xf numFmtId="0" fontId="6" fillId="2" borderId="15" xfId="0" applyFont="1" applyFill="1" applyBorder="1" applyAlignment="1" applyProtection="1">
      <alignment horizontal="center" vertical="center"/>
      <protection locked="0"/>
    </xf>
    <xf numFmtId="0" fontId="6" fillId="2" borderId="16" xfId="0" applyFont="1" applyFill="1" applyBorder="1" applyAlignment="1" applyProtection="1">
      <alignment horizontal="center" vertical="center"/>
      <protection locked="0"/>
    </xf>
    <xf numFmtId="0" fontId="65" fillId="0" borderId="0" xfId="0" applyFont="1" applyAlignment="1">
      <alignment horizontal="center" vertical="top" wrapText="1"/>
    </xf>
    <xf numFmtId="0" fontId="24" fillId="0" borderId="0" xfId="0" applyFont="1" applyAlignment="1">
      <alignment horizontal="center"/>
    </xf>
    <xf numFmtId="0" fontId="7" fillId="0" borderId="3" xfId="0" applyFont="1" applyBorder="1" applyAlignment="1">
      <alignment horizontal="center" vertical="center" wrapText="1"/>
    </xf>
    <xf numFmtId="0" fontId="6" fillId="0" borderId="1" xfId="0" applyFont="1" applyBorder="1" applyAlignment="1">
      <alignment horizontal="left"/>
    </xf>
    <xf numFmtId="0" fontId="7" fillId="0" borderId="3" xfId="0" applyFont="1" applyBorder="1" applyAlignment="1">
      <alignment horizontal="center" vertical="center"/>
    </xf>
    <xf numFmtId="0" fontId="24" fillId="0" borderId="0" xfId="0" applyFont="1" applyAlignment="1">
      <alignment horizontal="left"/>
    </xf>
    <xf numFmtId="0" fontId="24" fillId="0" borderId="0" xfId="0" applyFont="1" applyAlignment="1">
      <alignment horizontal="left" vertical="top" wrapText="1"/>
    </xf>
    <xf numFmtId="0" fontId="7" fillId="0" borderId="3" xfId="0" applyFont="1" applyBorder="1" applyAlignment="1">
      <alignment horizontal="left" vertical="center" wrapText="1"/>
    </xf>
    <xf numFmtId="0" fontId="7" fillId="0" borderId="8" xfId="0" applyFont="1" applyBorder="1" applyAlignment="1">
      <alignment horizontal="center"/>
    </xf>
    <xf numFmtId="0" fontId="7" fillId="0" borderId="9" xfId="0" applyFont="1" applyBorder="1" applyAlignment="1">
      <alignment horizontal="center"/>
    </xf>
    <xf numFmtId="0" fontId="7" fillId="0" borderId="10" xfId="0" applyFont="1" applyBorder="1" applyAlignment="1">
      <alignment horizontal="center"/>
    </xf>
    <xf numFmtId="165" fontId="7" fillId="0" borderId="2" xfId="0" applyNumberFormat="1" applyFont="1" applyBorder="1" applyAlignment="1">
      <alignment horizontal="right"/>
    </xf>
    <xf numFmtId="165" fontId="7" fillId="0" borderId="5" xfId="0" applyNumberFormat="1" applyFont="1" applyBorder="1" applyAlignment="1">
      <alignment horizontal="right"/>
    </xf>
    <xf numFmtId="165" fontId="7" fillId="0" borderId="0" xfId="0" applyNumberFormat="1" applyFont="1" applyBorder="1" applyAlignment="1">
      <alignment horizontal="right"/>
    </xf>
    <xf numFmtId="165" fontId="7" fillId="0" borderId="13" xfId="0" applyNumberFormat="1" applyFont="1" applyBorder="1" applyAlignment="1">
      <alignment horizontal="right"/>
    </xf>
    <xf numFmtId="165" fontId="8" fillId="0" borderId="1" xfId="0" applyNumberFormat="1" applyFont="1" applyBorder="1" applyAlignment="1">
      <alignment horizontal="right"/>
    </xf>
    <xf numFmtId="165" fontId="8" fillId="0" borderId="7" xfId="0" applyNumberFormat="1" applyFont="1" applyBorder="1" applyAlignment="1">
      <alignment horizontal="right"/>
    </xf>
    <xf numFmtId="0" fontId="7" fillId="8" borderId="14" xfId="0" applyFont="1" applyFill="1" applyBorder="1" applyAlignment="1">
      <alignment horizontal="center" vertical="center" wrapText="1"/>
    </xf>
    <xf numFmtId="0" fontId="7" fillId="8" borderId="11" xfId="0" applyFont="1" applyFill="1" applyBorder="1" applyAlignment="1">
      <alignment horizontal="center" vertical="center" wrapText="1"/>
    </xf>
    <xf numFmtId="0" fontId="7" fillId="0" borderId="14" xfId="0" applyFont="1" applyBorder="1" applyAlignment="1">
      <alignment horizontal="center" vertical="center" wrapText="1"/>
    </xf>
    <xf numFmtId="0" fontId="7" fillId="0" borderId="11" xfId="0" applyFont="1" applyBorder="1" applyAlignment="1">
      <alignment horizontal="center" vertical="center" wrapText="1"/>
    </xf>
    <xf numFmtId="0" fontId="9" fillId="0" borderId="8" xfId="0" applyFont="1" applyBorder="1" applyAlignment="1">
      <alignment horizontal="center"/>
    </xf>
    <xf numFmtId="0" fontId="9" fillId="0" borderId="9" xfId="0" applyFont="1" applyBorder="1" applyAlignment="1">
      <alignment horizontal="center"/>
    </xf>
    <xf numFmtId="0" fontId="9" fillId="0" borderId="10" xfId="0" applyFont="1" applyBorder="1" applyAlignment="1">
      <alignment horizontal="center"/>
    </xf>
    <xf numFmtId="0" fontId="9" fillId="0" borderId="1" xfId="0" applyFont="1" applyFill="1" applyBorder="1" applyAlignment="1">
      <alignment horizontal="center"/>
    </xf>
    <xf numFmtId="0" fontId="6" fillId="0" borderId="8" xfId="0" applyFont="1" applyBorder="1" applyAlignment="1">
      <alignment horizontal="left"/>
    </xf>
    <xf numFmtId="0" fontId="6" fillId="0" borderId="9" xfId="0" applyFont="1" applyBorder="1" applyAlignment="1">
      <alignment horizontal="left"/>
    </xf>
    <xf numFmtId="0" fontId="6" fillId="0" borderId="10" xfId="0" applyFont="1" applyBorder="1" applyAlignment="1">
      <alignment horizontal="left"/>
    </xf>
    <xf numFmtId="0" fontId="0" fillId="0" borderId="0" xfId="0" applyAlignment="1">
      <alignment horizontal="center"/>
    </xf>
    <xf numFmtId="0" fontId="49" fillId="0" borderId="0" xfId="0" applyFont="1" applyAlignment="1" applyProtection="1">
      <alignment horizontal="center"/>
    </xf>
    <xf numFmtId="0" fontId="35" fillId="0" borderId="38" xfId="0" applyFont="1" applyBorder="1" applyAlignment="1" applyProtection="1">
      <alignment horizontal="center" vertical="center" wrapText="1"/>
    </xf>
    <xf numFmtId="0" fontId="35" fillId="9" borderId="39" xfId="0" applyFont="1" applyFill="1" applyBorder="1" applyAlignment="1" applyProtection="1">
      <alignment horizontal="center"/>
    </xf>
    <xf numFmtId="0" fontId="35" fillId="9" borderId="40" xfId="0" applyFont="1" applyFill="1" applyBorder="1" applyAlignment="1" applyProtection="1">
      <alignment horizontal="center"/>
    </xf>
    <xf numFmtId="0" fontId="35" fillId="9" borderId="18" xfId="0" applyFont="1" applyFill="1" applyBorder="1" applyAlignment="1" applyProtection="1">
      <alignment horizontal="center"/>
    </xf>
    <xf numFmtId="0" fontId="35" fillId="9" borderId="19" xfId="0" applyFont="1" applyFill="1" applyBorder="1" applyAlignment="1" applyProtection="1">
      <alignment horizontal="center"/>
    </xf>
    <xf numFmtId="0" fontId="50" fillId="9" borderId="15" xfId="0" applyFont="1" applyFill="1" applyBorder="1" applyAlignment="1" applyProtection="1">
      <alignment horizontal="center" vertical="center"/>
    </xf>
    <xf numFmtId="0" fontId="50" fillId="9" borderId="41" xfId="0" applyFont="1" applyFill="1" applyBorder="1" applyAlignment="1" applyProtection="1">
      <alignment horizontal="center" vertical="center"/>
    </xf>
    <xf numFmtId="0" fontId="50" fillId="9" borderId="42" xfId="0" applyFont="1" applyFill="1" applyBorder="1" applyAlignment="1" applyProtection="1">
      <alignment horizontal="center" vertical="center"/>
    </xf>
    <xf numFmtId="0" fontId="51" fillId="9" borderId="43" xfId="0" applyFont="1" applyFill="1" applyBorder="1" applyAlignment="1" applyProtection="1">
      <alignment horizontal="center" vertical="center" wrapText="1"/>
    </xf>
    <xf numFmtId="0" fontId="51" fillId="9" borderId="52" xfId="0" applyFont="1" applyFill="1" applyBorder="1" applyAlignment="1" applyProtection="1">
      <alignment horizontal="center" vertical="center" wrapText="1"/>
    </xf>
    <xf numFmtId="0" fontId="51" fillId="9" borderId="62" xfId="0" applyFont="1" applyFill="1" applyBorder="1" applyAlignment="1" applyProtection="1">
      <alignment horizontal="center" vertical="center" wrapText="1"/>
    </xf>
    <xf numFmtId="0" fontId="35" fillId="9" borderId="44" xfId="0" applyFont="1" applyFill="1" applyBorder="1" applyAlignment="1" applyProtection="1">
      <alignment horizontal="center" vertical="center" wrapText="1"/>
    </xf>
    <xf numFmtId="0" fontId="35" fillId="9" borderId="53" xfId="0" applyFont="1" applyFill="1" applyBorder="1" applyAlignment="1" applyProtection="1">
      <alignment horizontal="center" vertical="center" wrapText="1"/>
    </xf>
    <xf numFmtId="0" fontId="35" fillId="9" borderId="63" xfId="0" applyFont="1" applyFill="1" applyBorder="1" applyAlignment="1" applyProtection="1">
      <alignment horizontal="center" vertical="center" wrapText="1"/>
    </xf>
    <xf numFmtId="0" fontId="51" fillId="9" borderId="45" xfId="0" applyFont="1" applyFill="1" applyBorder="1" applyAlignment="1" applyProtection="1">
      <alignment horizontal="center" vertical="center"/>
    </xf>
    <xf numFmtId="0" fontId="51" fillId="9" borderId="11" xfId="0" applyFont="1" applyFill="1" applyBorder="1" applyAlignment="1" applyProtection="1">
      <alignment horizontal="center" vertical="center"/>
    </xf>
    <xf numFmtId="0" fontId="51" fillId="9" borderId="6" xfId="0" applyFont="1" applyFill="1" applyBorder="1" applyAlignment="1" applyProtection="1">
      <alignment horizontal="center" vertical="center"/>
    </xf>
    <xf numFmtId="0" fontId="51" fillId="9" borderId="46" xfId="0" applyFont="1" applyFill="1" applyBorder="1" applyAlignment="1" applyProtection="1">
      <alignment horizontal="center" vertical="center"/>
    </xf>
    <xf numFmtId="0" fontId="51" fillId="9" borderId="47" xfId="0" applyFont="1" applyFill="1" applyBorder="1" applyAlignment="1" applyProtection="1">
      <alignment horizontal="center" vertical="center"/>
    </xf>
    <xf numFmtId="0" fontId="51" fillId="9" borderId="48" xfId="0" applyFont="1" applyFill="1" applyBorder="1" applyAlignment="1" applyProtection="1">
      <alignment horizontal="center" vertical="center"/>
    </xf>
    <xf numFmtId="0" fontId="51" fillId="9" borderId="54" xfId="0" applyFont="1" applyFill="1" applyBorder="1" applyAlignment="1" applyProtection="1">
      <alignment horizontal="center" vertical="center" wrapText="1"/>
    </xf>
    <xf numFmtId="0" fontId="51" fillId="9" borderId="9" xfId="0" applyFont="1" applyFill="1" applyBorder="1" applyAlignment="1" applyProtection="1">
      <alignment horizontal="center" vertical="center" wrapText="1"/>
    </xf>
    <xf numFmtId="0" fontId="51" fillId="9" borderId="21" xfId="0" applyFont="1" applyFill="1" applyBorder="1" applyAlignment="1" applyProtection="1">
      <alignment horizontal="center" vertical="center" wrapText="1"/>
    </xf>
    <xf numFmtId="0" fontId="51" fillId="9" borderId="2" xfId="0" applyFont="1" applyFill="1" applyBorder="1" applyAlignment="1" applyProtection="1">
      <alignment horizontal="center" vertical="center" wrapText="1"/>
    </xf>
    <xf numFmtId="0" fontId="51" fillId="9" borderId="22" xfId="0" applyFont="1" applyFill="1" applyBorder="1" applyAlignment="1" applyProtection="1">
      <alignment horizontal="center" vertical="center" wrapText="1"/>
    </xf>
    <xf numFmtId="0" fontId="57" fillId="8" borderId="96" xfId="0" applyFont="1" applyFill="1" applyBorder="1" applyAlignment="1" applyProtection="1">
      <alignment horizontal="center" vertical="center"/>
    </xf>
    <xf numFmtId="0" fontId="57" fillId="8" borderId="89" xfId="0" applyFont="1" applyFill="1" applyBorder="1" applyAlignment="1" applyProtection="1">
      <alignment horizontal="center" vertical="center"/>
    </xf>
    <xf numFmtId="0" fontId="57" fillId="8" borderId="66" xfId="0" applyFont="1" applyFill="1" applyBorder="1" applyAlignment="1" applyProtection="1">
      <alignment horizontal="center" vertical="center"/>
    </xf>
    <xf numFmtId="0" fontId="57" fillId="0" borderId="97" xfId="0" applyFont="1" applyBorder="1" applyAlignment="1" applyProtection="1">
      <alignment horizontal="center" vertical="center"/>
    </xf>
    <xf numFmtId="0" fontId="57" fillId="0" borderId="42" xfId="0" applyFont="1" applyBorder="1" applyAlignment="1" applyProtection="1">
      <alignment horizontal="center" vertical="center"/>
    </xf>
    <xf numFmtId="0" fontId="57" fillId="0" borderId="44" xfId="0" applyFont="1" applyBorder="1" applyAlignment="1" applyProtection="1">
      <alignment horizontal="center" vertical="center"/>
    </xf>
    <xf numFmtId="0" fontId="57" fillId="0" borderId="90" xfId="0" applyFont="1" applyBorder="1" applyAlignment="1" applyProtection="1">
      <alignment horizontal="center" vertical="center"/>
    </xf>
    <xf numFmtId="0" fontId="57" fillId="0" borderId="0" xfId="0" applyFont="1" applyAlignment="1" applyProtection="1">
      <alignment horizontal="center" vertical="center"/>
    </xf>
    <xf numFmtId="0" fontId="57" fillId="0" borderId="53" xfId="0" applyFont="1" applyBorder="1" applyAlignment="1" applyProtection="1">
      <alignment horizontal="center" vertical="center"/>
    </xf>
    <xf numFmtId="0" fontId="57" fillId="0" borderId="97" xfId="0" applyFont="1" applyBorder="1" applyAlignment="1" applyProtection="1">
      <alignment horizontal="left" vertical="center" wrapText="1"/>
    </xf>
    <xf numFmtId="0" fontId="57" fillId="0" borderId="42" xfId="0" applyFont="1" applyBorder="1" applyAlignment="1" applyProtection="1">
      <alignment horizontal="left" vertical="center" wrapText="1"/>
    </xf>
    <xf numFmtId="0" fontId="71" fillId="0" borderId="42" xfId="0" applyFont="1" applyBorder="1" applyAlignment="1" applyProtection="1">
      <alignment vertical="center" wrapText="1"/>
    </xf>
    <xf numFmtId="0" fontId="71" fillId="0" borderId="0" xfId="0" applyFont="1" applyAlignment="1" applyProtection="1">
      <alignment vertical="center" wrapText="1"/>
    </xf>
    <xf numFmtId="0" fontId="71" fillId="0" borderId="44" xfId="0" applyFont="1" applyBorder="1" applyAlignment="1" applyProtection="1">
      <alignment vertical="center" wrapText="1"/>
    </xf>
    <xf numFmtId="0" fontId="71" fillId="0" borderId="90" xfId="0" applyFont="1" applyBorder="1" applyAlignment="1" applyProtection="1">
      <alignment vertical="center" wrapText="1"/>
    </xf>
    <xf numFmtId="0" fontId="71" fillId="0" borderId="53" xfId="0" applyFont="1" applyBorder="1" applyAlignment="1" applyProtection="1">
      <alignment vertical="center" wrapText="1"/>
    </xf>
    <xf numFmtId="0" fontId="71" fillId="0" borderId="43" xfId="0" applyFont="1" applyBorder="1" applyAlignment="1" applyProtection="1">
      <alignment horizontal="center" vertical="center" wrapText="1"/>
    </xf>
    <xf numFmtId="0" fontId="71" fillId="0" borderId="52" xfId="0" applyFont="1" applyBorder="1" applyAlignment="1" applyProtection="1">
      <alignment horizontal="center" vertical="center" wrapText="1"/>
    </xf>
    <xf numFmtId="0" fontId="71" fillId="0" borderId="62" xfId="0" applyFont="1" applyBorder="1" applyAlignment="1" applyProtection="1">
      <alignment horizontal="center" vertical="center" wrapText="1"/>
    </xf>
    <xf numFmtId="0" fontId="35" fillId="0" borderId="90" xfId="0" applyFont="1" applyBorder="1" applyAlignment="1" applyProtection="1">
      <alignment horizontal="center" vertical="center"/>
    </xf>
    <xf numFmtId="0" fontId="35" fillId="0" borderId="0" xfId="0" applyFont="1" applyAlignment="1" applyProtection="1">
      <alignment horizontal="center" vertical="center"/>
    </xf>
    <xf numFmtId="0" fontId="35" fillId="0" borderId="53" xfId="0" applyFont="1" applyBorder="1" applyAlignment="1" applyProtection="1">
      <alignment horizontal="center" vertical="center"/>
    </xf>
    <xf numFmtId="0" fontId="35" fillId="0" borderId="92" xfId="0" applyFont="1" applyBorder="1" applyAlignment="1" applyProtection="1">
      <alignment horizontal="center" vertical="center"/>
    </xf>
    <xf numFmtId="0" fontId="35" fillId="0" borderId="38" xfId="0" applyFont="1" applyBorder="1" applyAlignment="1" applyProtection="1">
      <alignment horizontal="center" vertical="center"/>
    </xf>
    <xf numFmtId="0" fontId="35" fillId="0" borderId="63" xfId="0" applyFont="1" applyBorder="1" applyAlignment="1" applyProtection="1">
      <alignment horizontal="center" vertical="center"/>
    </xf>
    <xf numFmtId="0" fontId="35" fillId="0" borderId="15" xfId="0" applyFont="1" applyBorder="1" applyAlignment="1" applyProtection="1">
      <alignment horizontal="center" vertical="center" wrapText="1"/>
    </xf>
    <xf numFmtId="0" fontId="35" fillId="0" borderId="41" xfId="0" applyFont="1" applyBorder="1" applyAlignment="1" applyProtection="1">
      <alignment horizontal="center" vertical="center" wrapText="1"/>
    </xf>
    <xf numFmtId="0" fontId="35" fillId="0" borderId="16" xfId="0" applyFont="1" applyBorder="1" applyAlignment="1" applyProtection="1">
      <alignment horizontal="center" vertical="center" wrapText="1"/>
    </xf>
    <xf numFmtId="0" fontId="35" fillId="0" borderId="92" xfId="0" applyFont="1" applyBorder="1" applyAlignment="1" applyProtection="1">
      <alignment vertical="center" wrapText="1"/>
    </xf>
    <xf numFmtId="0" fontId="35" fillId="0" borderId="38" xfId="0" applyFont="1" applyBorder="1" applyAlignment="1" applyProtection="1">
      <alignment vertical="center" wrapText="1"/>
    </xf>
    <xf numFmtId="0" fontId="35" fillId="0" borderId="63" xfId="0" applyFont="1" applyBorder="1" applyAlignment="1" applyProtection="1">
      <alignment vertical="center" wrapText="1"/>
    </xf>
    <xf numFmtId="0" fontId="35" fillId="8" borderId="44" xfId="0" applyFont="1" applyFill="1" applyBorder="1" applyAlignment="1" applyProtection="1">
      <alignment horizontal="center" vertical="center"/>
    </xf>
    <xf numFmtId="0" fontId="35" fillId="8" borderId="53" xfId="0" applyFont="1" applyFill="1" applyBorder="1" applyAlignment="1" applyProtection="1">
      <alignment horizontal="center" vertical="center"/>
    </xf>
    <xf numFmtId="0" fontId="35" fillId="8" borderId="63" xfId="0" applyFont="1" applyFill="1" applyBorder="1" applyAlignment="1" applyProtection="1">
      <alignment horizontal="center" vertical="center"/>
    </xf>
    <xf numFmtId="0" fontId="35" fillId="0" borderId="15" xfId="0" applyFont="1" applyBorder="1" applyAlignment="1" applyProtection="1">
      <alignment horizontal="center" vertical="center"/>
    </xf>
    <xf numFmtId="0" fontId="35" fillId="0" borderId="41" xfId="0" applyFont="1" applyBorder="1" applyAlignment="1" applyProtection="1">
      <alignment horizontal="center" vertical="center"/>
    </xf>
    <xf numFmtId="0" fontId="35" fillId="0" borderId="16" xfId="0" applyFont="1" applyBorder="1" applyAlignment="1" applyProtection="1">
      <alignment horizontal="center" vertical="center"/>
    </xf>
    <xf numFmtId="0" fontId="35" fillId="0" borderId="97" xfId="0" applyFont="1" applyBorder="1" applyAlignment="1" applyProtection="1">
      <alignment horizontal="center" vertical="center"/>
    </xf>
    <xf numFmtId="0" fontId="35" fillId="0" borderId="42" xfId="0" applyFont="1" applyBorder="1" applyAlignment="1" applyProtection="1">
      <alignment horizontal="center" vertical="center"/>
    </xf>
    <xf numFmtId="0" fontId="35" fillId="0" borderId="44" xfId="0" applyFont="1" applyBorder="1" applyAlignment="1" applyProtection="1">
      <alignment horizontal="center" vertical="center"/>
    </xf>
    <xf numFmtId="0" fontId="35" fillId="8" borderId="97" xfId="0" applyFont="1" applyFill="1" applyBorder="1" applyAlignment="1" applyProtection="1">
      <alignment horizontal="center" vertical="center"/>
    </xf>
    <xf numFmtId="0" fontId="35" fillId="8" borderId="42" xfId="0" applyFont="1" applyFill="1" applyBorder="1" applyAlignment="1" applyProtection="1">
      <alignment horizontal="center" vertical="center"/>
    </xf>
    <xf numFmtId="0" fontId="20" fillId="0" borderId="0" xfId="0" applyFont="1" applyAlignment="1">
      <alignment horizontal="center"/>
    </xf>
  </cellXfs>
  <cellStyles count="3">
    <cellStyle name="Link" xfId="1" builtinId="8"/>
    <cellStyle name="Standard" xfId="0" builtinId="0"/>
    <cellStyle name="Standard 2 2" xfId="2" xr:uid="{00000000-0005-0000-0000-000002000000}"/>
  </cellStyles>
  <dxfs count="85">
    <dxf>
      <border>
        <left style="thin">
          <color rgb="FFC00000"/>
        </left>
        <right style="thin">
          <color rgb="FFC00000"/>
        </right>
        <top style="thin">
          <color rgb="FFC00000"/>
        </top>
        <bottom style="thin">
          <color rgb="FFC00000"/>
        </bottom>
        <vertical/>
        <horizontal/>
      </border>
    </dxf>
    <dxf>
      <font>
        <b/>
        <i val="0"/>
        <color theme="1"/>
      </font>
    </dxf>
    <dxf>
      <font>
        <b/>
        <i val="0"/>
        <color rgb="FFC00000"/>
      </font>
      <fill>
        <patternFill patternType="none">
          <bgColor auto="1"/>
        </patternFill>
      </fill>
    </dxf>
    <dxf>
      <font>
        <b/>
        <i val="0"/>
        <color rgb="FFC00000"/>
      </font>
      <border>
        <left style="thin">
          <color rgb="FFC00000"/>
        </left>
        <right style="thin">
          <color rgb="FFC00000"/>
        </right>
        <top style="thin">
          <color rgb="FFC00000"/>
        </top>
        <bottom style="thin">
          <color rgb="FFC00000"/>
        </bottom>
        <vertical/>
        <horizontal/>
      </border>
    </dxf>
    <dxf>
      <font>
        <b/>
        <i val="0"/>
        <color rgb="FF0070C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color rgb="FFFCA304"/>
      </font>
      <fill>
        <patternFill patternType="none">
          <bgColor auto="1"/>
        </patternFill>
      </fill>
    </dxf>
    <dxf>
      <font>
        <b/>
        <i val="0"/>
        <color rgb="FFC00000"/>
      </font>
    </dxf>
    <dxf>
      <font>
        <b/>
        <i val="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color theme="0"/>
      </font>
      <fill>
        <patternFill>
          <bgColor theme="0"/>
        </patternFill>
      </fill>
    </dxf>
    <dxf>
      <font>
        <b/>
        <i val="0"/>
        <color rgb="FFC00000"/>
      </font>
      <fill>
        <patternFill patternType="none">
          <bgColor auto="1"/>
        </patternFill>
      </fill>
    </dxf>
    <dxf>
      <font>
        <color rgb="FFFCA304"/>
      </font>
      <fill>
        <patternFill patternType="none">
          <bgColor auto="1"/>
        </patternFill>
      </fill>
    </dxf>
    <dxf>
      <font>
        <b/>
        <i val="0"/>
        <color theme="9" tint="-0.499984740745262"/>
      </font>
    </dxf>
    <dxf>
      <font>
        <b/>
        <i val="0"/>
        <color rgb="FFC00000"/>
      </font>
    </dxf>
    <dxf>
      <font>
        <color rgb="FFFCA304"/>
      </font>
      <fill>
        <patternFill patternType="none">
          <bgColor auto="1"/>
        </patternFill>
      </fill>
    </dxf>
    <dxf>
      <font>
        <b/>
        <i val="0"/>
        <color rgb="FF00B050"/>
      </font>
      <fill>
        <patternFill>
          <bgColor theme="0"/>
        </patternFill>
      </fill>
    </dxf>
    <dxf>
      <font>
        <b/>
        <i val="0"/>
        <color rgb="FFC00000"/>
      </font>
    </dxf>
    <dxf>
      <font>
        <b/>
        <i val="0"/>
        <color theme="9" tint="-0.499984740745262"/>
      </font>
    </dxf>
    <dxf>
      <font>
        <b/>
        <i val="0"/>
        <color rgb="FFC00000"/>
      </font>
    </dxf>
    <dxf>
      <font>
        <b/>
        <i val="0"/>
        <color rgb="FF00B050"/>
      </font>
      <fill>
        <patternFill>
          <bgColor theme="0"/>
        </patternFill>
      </fill>
    </dxf>
    <dxf>
      <font>
        <b/>
        <i val="0"/>
        <color rgb="FFC00000"/>
      </font>
    </dxf>
    <dxf>
      <font>
        <color rgb="FFC00000"/>
      </font>
    </dxf>
    <dxf>
      <font>
        <b/>
        <i val="0"/>
        <color theme="9" tint="-0.499984740745262"/>
      </font>
    </dxf>
    <dxf>
      <font>
        <b/>
        <i val="0"/>
        <color rgb="FFC00000"/>
      </font>
    </dxf>
    <dxf>
      <font>
        <b/>
        <i val="0"/>
        <color theme="9" tint="-0.499984740745262"/>
      </font>
    </dxf>
    <dxf>
      <font>
        <b/>
        <i val="0"/>
        <color rgb="FFC00000"/>
      </font>
    </dxf>
    <dxf>
      <font>
        <b/>
        <i val="0"/>
        <color rgb="FFC00000"/>
      </font>
    </dxf>
    <dxf>
      <font>
        <b/>
        <i val="0"/>
        <color theme="9" tint="-0.499984740745262"/>
      </font>
    </dxf>
    <dxf>
      <font>
        <b/>
        <i val="0"/>
        <color theme="7" tint="-0.24994659260841701"/>
      </font>
    </dxf>
    <dxf>
      <font>
        <b/>
        <i val="0"/>
        <color theme="9" tint="-0.499984740745262"/>
      </font>
    </dxf>
    <dxf>
      <font>
        <b/>
        <i val="0"/>
        <color rgb="FFC00000"/>
      </font>
    </dxf>
    <dxf>
      <font>
        <b/>
        <i val="0"/>
        <color theme="7" tint="-0.24994659260841701"/>
      </font>
      <fill>
        <patternFill patternType="none">
          <bgColor auto="1"/>
        </patternFill>
      </fill>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theme="7" tint="-0.24994659260841701"/>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color rgb="FF00B050"/>
      </font>
      <fill>
        <patternFill>
          <bgColor theme="0"/>
        </patternFill>
      </fill>
    </dxf>
    <dxf>
      <font>
        <b/>
        <i val="0"/>
        <color rgb="FFC00000"/>
      </font>
    </dxf>
    <dxf>
      <font>
        <b/>
        <i val="0"/>
      </font>
      <fill>
        <patternFill>
          <bgColor rgb="FFFF9381"/>
        </patternFill>
      </fill>
    </dxf>
    <dxf>
      <fill>
        <patternFill>
          <bgColor theme="9" tint="0.39994506668294322"/>
        </patternFill>
      </fill>
    </dxf>
    <dxf>
      <fill>
        <patternFill>
          <bgColor theme="7" tint="0.59996337778862885"/>
        </patternFill>
      </fill>
    </dxf>
    <dxf>
      <fill>
        <patternFill>
          <bgColor theme="4" tint="0.59996337778862885"/>
        </patternFill>
      </fill>
    </dxf>
    <dxf>
      <fill>
        <patternFill>
          <bgColor theme="4" tint="0.59996337778862885"/>
        </patternFill>
      </fill>
    </dxf>
  </dxfs>
  <tableStyles count="0" defaultTableStyle="TableStyleMedium2" defaultPivotStyle="PivotStyleLight16"/>
  <colors>
    <mruColors>
      <color rgb="FFFCA304"/>
      <color rgb="FFFF9381"/>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4.jpe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xdr:col>
      <xdr:colOff>179613</xdr:colOff>
      <xdr:row>0</xdr:row>
      <xdr:rowOff>101392</xdr:rowOff>
    </xdr:from>
    <xdr:to>
      <xdr:col>3</xdr:col>
      <xdr:colOff>322982</xdr:colOff>
      <xdr:row>2</xdr:row>
      <xdr:rowOff>15300</xdr:rowOff>
    </xdr:to>
    <xdr:pic>
      <xdr:nvPicPr>
        <xdr:cNvPr id="5" name="Grafik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3933" y="101392"/>
          <a:ext cx="1743570" cy="279668"/>
        </a:xfrm>
        <a:prstGeom prst="rect">
          <a:avLst/>
        </a:prstGeom>
      </xdr:spPr>
    </xdr:pic>
    <xdr:clientData/>
  </xdr:twoCellAnchor>
  <xdr:twoCellAnchor editAs="oneCell">
    <xdr:from>
      <xdr:col>1</xdr:col>
      <xdr:colOff>4185</xdr:colOff>
      <xdr:row>0</xdr:row>
      <xdr:rowOff>0</xdr:rowOff>
    </xdr:from>
    <xdr:to>
      <xdr:col>1</xdr:col>
      <xdr:colOff>130460</xdr:colOff>
      <xdr:row>5</xdr:row>
      <xdr:rowOff>58570</xdr:rowOff>
    </xdr:to>
    <xdr:pic>
      <xdr:nvPicPr>
        <xdr:cNvPr id="6" name="Grafik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5493" y="0"/>
          <a:ext cx="116750" cy="955678"/>
        </a:xfrm>
        <a:prstGeom prst="rect">
          <a:avLst/>
        </a:prstGeom>
      </xdr:spPr>
    </xdr:pic>
    <xdr:clientData/>
  </xdr:twoCellAnchor>
  <xdr:twoCellAnchor editAs="oneCell">
    <xdr:from>
      <xdr:col>5</xdr:col>
      <xdr:colOff>294469</xdr:colOff>
      <xdr:row>0</xdr:row>
      <xdr:rowOff>48986</xdr:rowOff>
    </xdr:from>
    <xdr:to>
      <xdr:col>5</xdr:col>
      <xdr:colOff>742787</xdr:colOff>
      <xdr:row>3</xdr:row>
      <xdr:rowOff>95794</xdr:rowOff>
    </xdr:to>
    <xdr:pic>
      <xdr:nvPicPr>
        <xdr:cNvPr id="7" name="Grafik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3799669" y="48986"/>
          <a:ext cx="459748" cy="58020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402770</xdr:colOff>
      <xdr:row>0</xdr:row>
      <xdr:rowOff>0</xdr:rowOff>
    </xdr:from>
    <xdr:to>
      <xdr:col>1</xdr:col>
      <xdr:colOff>113120</xdr:colOff>
      <xdr:row>5</xdr:row>
      <xdr:rowOff>39520</xdr:rowOff>
    </xdr:to>
    <xdr:pic>
      <xdr:nvPicPr>
        <xdr:cNvPr id="4" name="Grafik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3230" y="0"/>
          <a:ext cx="116750" cy="961540"/>
        </a:xfrm>
        <a:prstGeom prst="rect">
          <a:avLst/>
        </a:prstGeom>
      </xdr:spPr>
    </xdr:pic>
    <xdr:clientData/>
  </xdr:twoCellAnchor>
  <xdr:twoCellAnchor editAs="oneCell">
    <xdr:from>
      <xdr:col>5</xdr:col>
      <xdr:colOff>294469</xdr:colOff>
      <xdr:row>0</xdr:row>
      <xdr:rowOff>48986</xdr:rowOff>
    </xdr:from>
    <xdr:to>
      <xdr:col>5</xdr:col>
      <xdr:colOff>746597</xdr:colOff>
      <xdr:row>3</xdr:row>
      <xdr:rowOff>72934</xdr:rowOff>
    </xdr:to>
    <xdr:pic>
      <xdr:nvPicPr>
        <xdr:cNvPr id="5" name="Grafik 4">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799669" y="48986"/>
          <a:ext cx="459748" cy="580208"/>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https://llh.hessen.de/ueber-uns/kontakt/gruppe/beratungsteams-oekologischer-landbau/" TargetMode="External"/><Relationship Id="rId7" Type="http://schemas.openxmlformats.org/officeDocument/2006/relationships/printerSettings" Target="../printerSettings/printerSettings1.bin"/><Relationship Id="rId2" Type="http://schemas.openxmlformats.org/officeDocument/2006/relationships/hyperlink" Target="https://llh.hessen.de/ueber-uns/kontakt/gruppe/beratungsteams-oekonomie-und-verfahrenstechnik/" TargetMode="External"/><Relationship Id="rId1" Type="http://schemas.openxmlformats.org/officeDocument/2006/relationships/hyperlink" Target="mailto:manuel.fraenzke@llh.hessen.de" TargetMode="External"/><Relationship Id="rId6" Type="http://schemas.openxmlformats.org/officeDocument/2006/relationships/hyperlink" Target="https://llh.hessen.de/ueber-uns/kontakt/gruppe/beratungsteams-biodiversitaet/" TargetMode="External"/><Relationship Id="rId5" Type="http://schemas.openxmlformats.org/officeDocument/2006/relationships/hyperlink" Target="https://landwirtschaft.hessen.de/sites/landwirtschaft.hessen.de/files/2022-10/adressen_und_kontakte_der_landkreise.pdf" TargetMode="External"/><Relationship Id="rId4" Type="http://schemas.openxmlformats.org/officeDocument/2006/relationships/hyperlink" Target="https://llh.hessen.de/ueber-uns/kontakt/gruppe/beratungsteams-pflanzenbau/"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wibank.de/wibank/direktzahlungen/direktzahlungen--306778" TargetMode="External"/><Relationship Id="rId1" Type="http://schemas.openxmlformats.org/officeDocument/2006/relationships/hyperlink" Target="https://llh.hessen.de/unternehmen/agrarpolitik-und-foerderung/halm/halm-2-richtlinien/"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dimension ref="A1:R456"/>
  <sheetViews>
    <sheetView tabSelected="1" zoomScale="150" zoomScaleNormal="150" workbookViewId="0"/>
  </sheetViews>
  <sheetFormatPr baseColWidth="10" defaultRowHeight="14.4" x14ac:dyDescent="0.3"/>
  <cols>
    <col min="1" max="1" width="2.109375" customWidth="1"/>
    <col min="6" max="6" width="12.21875" customWidth="1"/>
    <col min="7" max="18" width="11.5546875" style="98"/>
  </cols>
  <sheetData>
    <row r="1" spans="1:6" x14ac:dyDescent="0.3">
      <c r="A1" s="75"/>
      <c r="B1" s="76"/>
      <c r="C1" s="77"/>
      <c r="D1" s="77"/>
      <c r="E1" s="77"/>
      <c r="F1" s="78"/>
    </row>
    <row r="2" spans="1:6" x14ac:dyDescent="0.3">
      <c r="A2" s="75"/>
      <c r="B2" s="79"/>
      <c r="C2" s="75"/>
      <c r="D2" s="75"/>
      <c r="E2" s="75"/>
      <c r="F2" s="80"/>
    </row>
    <row r="3" spans="1:6" x14ac:dyDescent="0.3">
      <c r="A3" s="75"/>
      <c r="B3" s="79"/>
      <c r="C3" s="75"/>
      <c r="D3" s="75"/>
      <c r="E3" s="75"/>
      <c r="F3" s="80"/>
    </row>
    <row r="4" spans="1:6" x14ac:dyDescent="0.3">
      <c r="A4" s="75"/>
      <c r="B4" s="79"/>
      <c r="C4" s="75"/>
      <c r="D4" s="75"/>
      <c r="E4" s="75"/>
      <c r="F4" s="80"/>
    </row>
    <row r="5" spans="1:6" x14ac:dyDescent="0.3">
      <c r="A5" s="75"/>
      <c r="B5" s="79"/>
      <c r="C5" s="75"/>
      <c r="D5" s="75"/>
      <c r="E5" s="75"/>
      <c r="F5" s="80"/>
    </row>
    <row r="6" spans="1:6" x14ac:dyDescent="0.3">
      <c r="A6" s="75"/>
      <c r="B6" s="79"/>
      <c r="C6" s="75"/>
      <c r="D6" s="75"/>
      <c r="E6" s="75"/>
      <c r="F6" s="80"/>
    </row>
    <row r="7" spans="1:6" ht="21" x14ac:dyDescent="0.4">
      <c r="A7" s="75"/>
      <c r="B7" s="81"/>
      <c r="C7" s="75"/>
      <c r="D7" s="75"/>
      <c r="E7" s="75"/>
      <c r="F7" s="80"/>
    </row>
    <row r="8" spans="1:6" ht="21" x14ac:dyDescent="0.4">
      <c r="A8" s="75"/>
      <c r="B8" s="82" t="s">
        <v>586</v>
      </c>
      <c r="C8" s="83"/>
      <c r="D8" s="83"/>
      <c r="E8" s="83"/>
      <c r="F8" s="84"/>
    </row>
    <row r="9" spans="1:6" ht="21" x14ac:dyDescent="0.4">
      <c r="A9" s="75"/>
      <c r="B9" s="81" t="s">
        <v>587</v>
      </c>
      <c r="C9" s="75"/>
      <c r="D9" s="134"/>
      <c r="E9" s="75"/>
      <c r="F9" s="80"/>
    </row>
    <row r="10" spans="1:6" x14ac:dyDescent="0.3">
      <c r="A10" s="75"/>
      <c r="B10" s="85" t="s">
        <v>1077</v>
      </c>
      <c r="C10" s="75"/>
      <c r="D10" s="75"/>
      <c r="E10" s="75"/>
      <c r="F10" s="80"/>
    </row>
    <row r="11" spans="1:6" x14ac:dyDescent="0.3">
      <c r="A11" s="75"/>
      <c r="B11" s="85"/>
      <c r="C11" s="75"/>
      <c r="D11" s="75"/>
      <c r="E11" s="75"/>
      <c r="F11" s="80"/>
    </row>
    <row r="12" spans="1:6" x14ac:dyDescent="0.3">
      <c r="A12" s="75"/>
      <c r="B12" s="86" t="s">
        <v>577</v>
      </c>
      <c r="C12" s="75"/>
      <c r="D12" s="75"/>
      <c r="E12" s="75"/>
      <c r="F12" s="80"/>
    </row>
    <row r="13" spans="1:6" x14ac:dyDescent="0.3">
      <c r="A13" s="75"/>
      <c r="B13" s="89" t="s">
        <v>578</v>
      </c>
      <c r="C13" s="75"/>
      <c r="D13" s="75"/>
      <c r="E13" s="75"/>
      <c r="F13" s="80"/>
    </row>
    <row r="14" spans="1:6" x14ac:dyDescent="0.3">
      <c r="A14" s="75"/>
      <c r="B14" s="89" t="s">
        <v>579</v>
      </c>
      <c r="C14" s="75"/>
      <c r="D14" s="75"/>
      <c r="E14" s="75"/>
      <c r="F14" s="80"/>
    </row>
    <row r="15" spans="1:6" x14ac:dyDescent="0.3">
      <c r="A15" s="75"/>
      <c r="B15" s="88" t="s">
        <v>580</v>
      </c>
      <c r="C15" s="75"/>
      <c r="D15" s="75"/>
      <c r="E15" s="75"/>
      <c r="F15" s="80"/>
    </row>
    <row r="16" spans="1:6" x14ac:dyDescent="0.3">
      <c r="A16" s="75"/>
      <c r="B16" s="90"/>
      <c r="C16" s="75"/>
      <c r="D16" s="75"/>
      <c r="E16" s="75"/>
      <c r="F16" s="80"/>
    </row>
    <row r="17" spans="1:8" x14ac:dyDescent="0.3">
      <c r="A17" s="75"/>
      <c r="B17" s="86" t="s">
        <v>588</v>
      </c>
      <c r="C17" s="75"/>
      <c r="D17" s="75"/>
      <c r="E17" s="75"/>
      <c r="F17" s="80"/>
    </row>
    <row r="18" spans="1:8" x14ac:dyDescent="0.3">
      <c r="A18" s="75"/>
      <c r="B18" s="86" t="s">
        <v>591</v>
      </c>
      <c r="C18" s="75"/>
      <c r="D18" s="75"/>
      <c r="E18" s="75"/>
      <c r="F18" s="80"/>
    </row>
    <row r="19" spans="1:8" x14ac:dyDescent="0.3">
      <c r="A19" s="75"/>
      <c r="B19" s="87" t="s">
        <v>581</v>
      </c>
      <c r="C19" s="75"/>
      <c r="D19" s="75"/>
      <c r="E19" s="75"/>
      <c r="F19" s="80"/>
    </row>
    <row r="20" spans="1:8" x14ac:dyDescent="0.3">
      <c r="A20" s="75"/>
      <c r="B20" s="91" t="s">
        <v>582</v>
      </c>
      <c r="C20" s="75"/>
      <c r="D20" s="75"/>
      <c r="E20" s="75"/>
      <c r="F20" s="80"/>
    </row>
    <row r="21" spans="1:8" x14ac:dyDescent="0.3">
      <c r="A21" s="75"/>
      <c r="B21" s="87" t="s">
        <v>589</v>
      </c>
      <c r="C21" s="75"/>
      <c r="D21" s="75"/>
      <c r="E21" s="75"/>
      <c r="F21" s="80"/>
    </row>
    <row r="22" spans="1:8" x14ac:dyDescent="0.3">
      <c r="A22" s="75"/>
      <c r="B22" s="91" t="s">
        <v>590</v>
      </c>
      <c r="C22" s="75"/>
      <c r="D22" s="75"/>
      <c r="E22" s="75"/>
      <c r="F22" s="80"/>
    </row>
    <row r="23" spans="1:8" x14ac:dyDescent="0.3">
      <c r="A23" s="75"/>
      <c r="B23" s="87" t="s">
        <v>583</v>
      </c>
      <c r="C23" s="75"/>
      <c r="D23" s="75"/>
      <c r="E23" s="75"/>
      <c r="F23" s="80"/>
    </row>
    <row r="24" spans="1:8" x14ac:dyDescent="0.3">
      <c r="A24" s="75"/>
      <c r="B24" s="91" t="s">
        <v>584</v>
      </c>
      <c r="C24" s="75"/>
      <c r="D24" s="75"/>
      <c r="E24" s="75"/>
      <c r="F24" s="80"/>
    </row>
    <row r="25" spans="1:8" x14ac:dyDescent="0.3">
      <c r="A25" s="75"/>
      <c r="B25" s="92" t="s">
        <v>610</v>
      </c>
      <c r="C25" s="93"/>
      <c r="D25" s="93"/>
      <c r="E25" s="93"/>
      <c r="F25" s="94"/>
      <c r="H25" s="99"/>
    </row>
    <row r="26" spans="1:8" x14ac:dyDescent="0.3">
      <c r="A26" s="75"/>
      <c r="B26" s="91" t="s">
        <v>611</v>
      </c>
      <c r="C26" s="93"/>
      <c r="D26" s="93"/>
      <c r="E26" s="93"/>
      <c r="F26" s="94"/>
    </row>
    <row r="27" spans="1:8" x14ac:dyDescent="0.3">
      <c r="A27" s="75"/>
      <c r="B27" s="79"/>
      <c r="C27" s="75"/>
      <c r="D27" s="93"/>
      <c r="E27" s="93"/>
      <c r="F27" s="94"/>
    </row>
    <row r="28" spans="1:8" x14ac:dyDescent="0.3">
      <c r="A28" s="75"/>
      <c r="B28" s="92"/>
      <c r="C28" s="93"/>
      <c r="D28" s="93"/>
      <c r="E28" s="93"/>
      <c r="F28" s="94"/>
    </row>
    <row r="29" spans="1:8" x14ac:dyDescent="0.3">
      <c r="A29" s="75"/>
      <c r="B29" s="92" t="s">
        <v>592</v>
      </c>
      <c r="C29" s="75"/>
      <c r="D29" s="75"/>
      <c r="E29" s="75"/>
      <c r="F29" s="80"/>
    </row>
    <row r="30" spans="1:8" x14ac:dyDescent="0.3">
      <c r="A30" s="75"/>
      <c r="B30" s="92" t="s">
        <v>594</v>
      </c>
      <c r="C30" s="75"/>
      <c r="D30" s="75"/>
      <c r="E30" s="75"/>
      <c r="F30" s="80"/>
    </row>
    <row r="31" spans="1:8" x14ac:dyDescent="0.3">
      <c r="A31" s="136"/>
      <c r="B31" s="135" t="s">
        <v>593</v>
      </c>
      <c r="C31" s="136"/>
      <c r="D31" s="136"/>
      <c r="E31" s="136"/>
      <c r="F31" s="80"/>
    </row>
    <row r="32" spans="1:8" x14ac:dyDescent="0.3">
      <c r="A32" s="75"/>
      <c r="B32" s="79"/>
      <c r="C32" s="95"/>
      <c r="D32" s="95"/>
      <c r="E32" s="95"/>
      <c r="F32" s="96"/>
    </row>
    <row r="33" spans="1:6" x14ac:dyDescent="0.3">
      <c r="A33" s="75"/>
      <c r="B33" s="97" t="s">
        <v>585</v>
      </c>
      <c r="C33" s="75"/>
      <c r="D33" s="75"/>
      <c r="E33" s="75"/>
      <c r="F33" s="80"/>
    </row>
    <row r="34" spans="1:6" ht="14.4" customHeight="1" x14ac:dyDescent="0.3">
      <c r="A34" s="75"/>
      <c r="B34" s="769" t="s">
        <v>1008</v>
      </c>
      <c r="C34" s="770"/>
      <c r="D34" s="770"/>
      <c r="E34" s="770"/>
      <c r="F34" s="771"/>
    </row>
    <row r="35" spans="1:6" x14ac:dyDescent="0.3">
      <c r="A35" s="75"/>
      <c r="B35" s="769"/>
      <c r="C35" s="770"/>
      <c r="D35" s="770"/>
      <c r="E35" s="770"/>
      <c r="F35" s="771"/>
    </row>
    <row r="36" spans="1:6" x14ac:dyDescent="0.3">
      <c r="A36" s="75"/>
      <c r="B36" s="769"/>
      <c r="C36" s="770"/>
      <c r="D36" s="770"/>
      <c r="E36" s="770"/>
      <c r="F36" s="771"/>
    </row>
    <row r="37" spans="1:6" x14ac:dyDescent="0.3">
      <c r="A37" s="75"/>
      <c r="B37" s="769"/>
      <c r="C37" s="770"/>
      <c r="D37" s="770"/>
      <c r="E37" s="770"/>
      <c r="F37" s="771"/>
    </row>
    <row r="38" spans="1:6" x14ac:dyDescent="0.3">
      <c r="A38" s="75"/>
      <c r="B38" s="769"/>
      <c r="C38" s="770"/>
      <c r="D38" s="770"/>
      <c r="E38" s="770"/>
      <c r="F38" s="771"/>
    </row>
    <row r="39" spans="1:6" x14ac:dyDescent="0.3">
      <c r="A39" s="75"/>
      <c r="B39" s="769"/>
      <c r="C39" s="770"/>
      <c r="D39" s="770"/>
      <c r="E39" s="770"/>
      <c r="F39" s="771"/>
    </row>
    <row r="40" spans="1:6" x14ac:dyDescent="0.3">
      <c r="A40" s="75"/>
      <c r="B40" s="769"/>
      <c r="C40" s="770"/>
      <c r="D40" s="770"/>
      <c r="E40" s="770"/>
      <c r="F40" s="771"/>
    </row>
    <row r="41" spans="1:6" x14ac:dyDescent="0.3">
      <c r="A41" s="75"/>
      <c r="B41" s="769"/>
      <c r="C41" s="770"/>
      <c r="D41" s="770"/>
      <c r="E41" s="770"/>
      <c r="F41" s="771"/>
    </row>
    <row r="42" spans="1:6" x14ac:dyDescent="0.3">
      <c r="A42" s="75"/>
      <c r="B42" s="772"/>
      <c r="C42" s="773"/>
      <c r="D42" s="773"/>
      <c r="E42" s="773"/>
      <c r="F42" s="774"/>
    </row>
    <row r="43" spans="1:6" x14ac:dyDescent="0.3">
      <c r="A43" s="75"/>
      <c r="B43" s="102"/>
      <c r="C43" s="102"/>
      <c r="D43" s="102"/>
      <c r="E43" s="102"/>
      <c r="F43" s="102"/>
    </row>
    <row r="44" spans="1:6" x14ac:dyDescent="0.3">
      <c r="A44" s="75"/>
      <c r="B44" s="102"/>
      <c r="C44" s="102"/>
      <c r="D44" s="102"/>
      <c r="E44" s="102"/>
      <c r="F44" s="102"/>
    </row>
    <row r="45" spans="1:6" x14ac:dyDescent="0.3">
      <c r="A45" s="75"/>
      <c r="B45" s="102"/>
      <c r="C45" s="102"/>
      <c r="D45" s="102"/>
      <c r="E45" s="102"/>
      <c r="F45" s="102"/>
    </row>
    <row r="46" spans="1:6" x14ac:dyDescent="0.3">
      <c r="A46" s="75"/>
      <c r="B46" s="102"/>
      <c r="C46" s="102"/>
      <c r="D46" s="102"/>
      <c r="E46" s="102"/>
      <c r="F46" s="102"/>
    </row>
    <row r="47" spans="1:6" x14ac:dyDescent="0.3">
      <c r="A47" s="75"/>
      <c r="B47" s="102"/>
      <c r="C47" s="102"/>
      <c r="D47" s="102"/>
      <c r="E47" s="102"/>
      <c r="F47" s="102"/>
    </row>
    <row r="48" spans="1:6" x14ac:dyDescent="0.3">
      <c r="A48" s="98"/>
      <c r="B48" s="98"/>
      <c r="C48" s="98"/>
      <c r="D48" s="98"/>
      <c r="E48" s="98"/>
      <c r="F48" s="98"/>
    </row>
    <row r="49" spans="1:6" x14ac:dyDescent="0.3">
      <c r="A49" s="98"/>
      <c r="B49" s="98"/>
      <c r="C49" s="98"/>
      <c r="D49" s="98"/>
      <c r="E49" s="98"/>
      <c r="F49" s="98"/>
    </row>
    <row r="50" spans="1:6" x14ac:dyDescent="0.3">
      <c r="A50" s="98"/>
      <c r="B50" s="98"/>
      <c r="C50" s="98"/>
      <c r="D50" s="98"/>
      <c r="E50" s="98"/>
      <c r="F50" s="98"/>
    </row>
    <row r="51" spans="1:6" x14ac:dyDescent="0.3">
      <c r="A51" s="98"/>
      <c r="B51" s="98"/>
      <c r="C51" s="98"/>
      <c r="D51" s="98"/>
      <c r="E51" s="98"/>
      <c r="F51" s="98"/>
    </row>
    <row r="52" spans="1:6" x14ac:dyDescent="0.3">
      <c r="A52" s="98"/>
      <c r="B52" s="98"/>
      <c r="C52" s="98"/>
      <c r="D52" s="98"/>
      <c r="E52" s="98"/>
      <c r="F52" s="98"/>
    </row>
    <row r="53" spans="1:6" x14ac:dyDescent="0.3">
      <c r="A53" s="98"/>
      <c r="B53" s="98"/>
      <c r="C53" s="98"/>
      <c r="D53" s="98"/>
      <c r="E53" s="98"/>
      <c r="F53" s="98"/>
    </row>
    <row r="54" spans="1:6" x14ac:dyDescent="0.3">
      <c r="A54" s="98"/>
      <c r="B54" s="98"/>
      <c r="C54" s="98"/>
      <c r="D54" s="98"/>
      <c r="E54" s="98"/>
      <c r="F54" s="98"/>
    </row>
    <row r="55" spans="1:6" x14ac:dyDescent="0.3">
      <c r="A55" s="98"/>
      <c r="B55" s="98"/>
      <c r="C55" s="98"/>
      <c r="D55" s="98"/>
      <c r="E55" s="98"/>
      <c r="F55" s="98"/>
    </row>
    <row r="56" spans="1:6" x14ac:dyDescent="0.3">
      <c r="A56" s="98"/>
      <c r="B56" s="98"/>
      <c r="C56" s="98"/>
      <c r="D56" s="98"/>
      <c r="E56" s="98"/>
      <c r="F56" s="98"/>
    </row>
    <row r="57" spans="1:6" x14ac:dyDescent="0.3">
      <c r="A57" s="98"/>
      <c r="B57" s="98"/>
      <c r="C57" s="98"/>
      <c r="D57" s="98"/>
      <c r="E57" s="98"/>
      <c r="F57" s="98"/>
    </row>
    <row r="58" spans="1:6" x14ac:dyDescent="0.3">
      <c r="A58" s="98"/>
      <c r="B58" s="98"/>
      <c r="C58" s="98"/>
      <c r="D58" s="98"/>
      <c r="E58" s="98"/>
      <c r="F58" s="98"/>
    </row>
    <row r="59" spans="1:6" x14ac:dyDescent="0.3">
      <c r="A59" s="98"/>
      <c r="B59" s="98"/>
      <c r="C59" s="98"/>
      <c r="D59" s="98"/>
      <c r="E59" s="98"/>
      <c r="F59" s="98"/>
    </row>
    <row r="60" spans="1:6" x14ac:dyDescent="0.3">
      <c r="A60" s="98"/>
      <c r="B60" s="98"/>
      <c r="C60" s="98"/>
      <c r="D60" s="98"/>
      <c r="E60" s="98"/>
      <c r="F60" s="98"/>
    </row>
    <row r="61" spans="1:6" x14ac:dyDescent="0.3">
      <c r="A61" s="98"/>
      <c r="B61" s="98"/>
      <c r="C61" s="98"/>
      <c r="D61" s="98"/>
      <c r="E61" s="98"/>
      <c r="F61" s="98"/>
    </row>
    <row r="62" spans="1:6" x14ac:dyDescent="0.3">
      <c r="A62" s="98"/>
      <c r="B62" s="98"/>
      <c r="C62" s="98"/>
      <c r="D62" s="98"/>
      <c r="E62" s="98"/>
      <c r="F62" s="98"/>
    </row>
    <row r="63" spans="1:6" x14ac:dyDescent="0.3">
      <c r="A63" s="98"/>
      <c r="B63" s="98"/>
      <c r="C63" s="98"/>
      <c r="D63" s="98"/>
      <c r="E63" s="98"/>
      <c r="F63" s="98"/>
    </row>
    <row r="64" spans="1:6" x14ac:dyDescent="0.3">
      <c r="A64" s="98"/>
      <c r="B64" s="98"/>
      <c r="C64" s="98"/>
      <c r="D64" s="98"/>
      <c r="E64" s="98"/>
      <c r="F64" s="98"/>
    </row>
    <row r="65" spans="1:6" x14ac:dyDescent="0.3">
      <c r="A65" s="98"/>
      <c r="B65" s="98"/>
      <c r="C65" s="98"/>
      <c r="D65" s="98"/>
      <c r="E65" s="98"/>
      <c r="F65" s="98"/>
    </row>
    <row r="66" spans="1:6" x14ac:dyDescent="0.3">
      <c r="A66" s="98"/>
      <c r="B66" s="98"/>
      <c r="C66" s="98"/>
      <c r="D66" s="98"/>
      <c r="E66" s="98"/>
      <c r="F66" s="98"/>
    </row>
    <row r="67" spans="1:6" x14ac:dyDescent="0.3">
      <c r="A67" s="98"/>
      <c r="B67" s="98"/>
      <c r="C67" s="98"/>
      <c r="D67" s="98"/>
      <c r="E67" s="98"/>
      <c r="F67" s="98"/>
    </row>
    <row r="68" spans="1:6" x14ac:dyDescent="0.3">
      <c r="A68" s="98"/>
      <c r="B68" s="98"/>
      <c r="C68" s="98"/>
      <c r="D68" s="98"/>
      <c r="E68" s="98"/>
      <c r="F68" s="98"/>
    </row>
    <row r="69" spans="1:6" x14ac:dyDescent="0.3">
      <c r="A69" s="98"/>
      <c r="B69" s="98"/>
      <c r="C69" s="98"/>
      <c r="D69" s="98"/>
      <c r="E69" s="98"/>
      <c r="F69" s="98"/>
    </row>
    <row r="70" spans="1:6" x14ac:dyDescent="0.3">
      <c r="A70" s="98"/>
      <c r="B70" s="98"/>
      <c r="C70" s="98"/>
      <c r="D70" s="98"/>
      <c r="E70" s="98"/>
      <c r="F70" s="98"/>
    </row>
    <row r="71" spans="1:6" x14ac:dyDescent="0.3">
      <c r="A71" s="98"/>
      <c r="B71" s="98"/>
      <c r="C71" s="98"/>
      <c r="D71" s="98"/>
      <c r="E71" s="98"/>
      <c r="F71" s="98"/>
    </row>
    <row r="72" spans="1:6" x14ac:dyDescent="0.3">
      <c r="A72" s="98"/>
      <c r="B72" s="98"/>
      <c r="C72" s="98"/>
      <c r="D72" s="98"/>
      <c r="E72" s="98"/>
      <c r="F72" s="98"/>
    </row>
    <row r="73" spans="1:6" x14ac:dyDescent="0.3">
      <c r="A73" s="98"/>
      <c r="B73" s="98"/>
      <c r="C73" s="98"/>
      <c r="D73" s="98"/>
      <c r="E73" s="98"/>
      <c r="F73" s="98"/>
    </row>
    <row r="74" spans="1:6" x14ac:dyDescent="0.3">
      <c r="A74" s="98"/>
      <c r="B74" s="98"/>
      <c r="C74" s="98"/>
      <c r="D74" s="98"/>
      <c r="E74" s="98"/>
      <c r="F74" s="98"/>
    </row>
    <row r="75" spans="1:6" x14ac:dyDescent="0.3">
      <c r="A75" s="98"/>
      <c r="B75" s="98"/>
      <c r="C75" s="98"/>
      <c r="D75" s="98"/>
      <c r="E75" s="98"/>
      <c r="F75" s="98"/>
    </row>
    <row r="76" spans="1:6" x14ac:dyDescent="0.3">
      <c r="A76" s="98"/>
      <c r="B76" s="98"/>
      <c r="C76" s="98"/>
      <c r="D76" s="98"/>
      <c r="E76" s="98"/>
      <c r="F76" s="98"/>
    </row>
    <row r="77" spans="1:6" x14ac:dyDescent="0.3">
      <c r="A77" s="98"/>
      <c r="B77" s="98"/>
      <c r="C77" s="98"/>
      <c r="D77" s="98"/>
      <c r="E77" s="98"/>
      <c r="F77" s="98"/>
    </row>
    <row r="78" spans="1:6" x14ac:dyDescent="0.3">
      <c r="A78" s="98"/>
      <c r="B78" s="98"/>
      <c r="C78" s="98"/>
      <c r="D78" s="98"/>
      <c r="E78" s="98"/>
      <c r="F78" s="98"/>
    </row>
    <row r="79" spans="1:6" x14ac:dyDescent="0.3">
      <c r="A79" s="98"/>
      <c r="B79" s="98"/>
      <c r="C79" s="98"/>
      <c r="D79" s="98"/>
      <c r="E79" s="98"/>
      <c r="F79" s="98"/>
    </row>
    <row r="80" spans="1:6" x14ac:dyDescent="0.3">
      <c r="A80" s="98"/>
      <c r="B80" s="98"/>
      <c r="C80" s="98"/>
      <c r="D80" s="98"/>
      <c r="E80" s="98"/>
      <c r="F80" s="98"/>
    </row>
    <row r="81" spans="1:6" x14ac:dyDescent="0.3">
      <c r="A81" s="98"/>
      <c r="B81" s="98"/>
      <c r="C81" s="98"/>
      <c r="D81" s="98"/>
      <c r="E81" s="98"/>
      <c r="F81" s="98"/>
    </row>
    <row r="82" spans="1:6" x14ac:dyDescent="0.3">
      <c r="A82" s="98"/>
      <c r="B82" s="98"/>
      <c r="C82" s="98"/>
      <c r="D82" s="98"/>
      <c r="E82" s="98"/>
      <c r="F82" s="98"/>
    </row>
    <row r="83" spans="1:6" x14ac:dyDescent="0.3">
      <c r="A83" s="98"/>
      <c r="B83" s="98"/>
      <c r="C83" s="98"/>
      <c r="D83" s="98"/>
      <c r="E83" s="98"/>
      <c r="F83" s="98"/>
    </row>
    <row r="84" spans="1:6" x14ac:dyDescent="0.3">
      <c r="A84" s="98"/>
      <c r="B84" s="98"/>
      <c r="C84" s="98"/>
      <c r="D84" s="98"/>
      <c r="E84" s="98"/>
      <c r="F84" s="98"/>
    </row>
    <row r="85" spans="1:6" x14ac:dyDescent="0.3">
      <c r="A85" s="98"/>
      <c r="B85" s="98"/>
      <c r="C85" s="98"/>
      <c r="D85" s="98"/>
      <c r="E85" s="98"/>
      <c r="F85" s="98"/>
    </row>
    <row r="86" spans="1:6" x14ac:dyDescent="0.3">
      <c r="A86" s="98"/>
      <c r="B86" s="98"/>
      <c r="C86" s="98"/>
      <c r="D86" s="98"/>
      <c r="E86" s="98"/>
      <c r="F86" s="98"/>
    </row>
    <row r="87" spans="1:6" x14ac:dyDescent="0.3">
      <c r="A87" s="98"/>
      <c r="B87" s="98"/>
      <c r="C87" s="98"/>
      <c r="D87" s="98"/>
      <c r="E87" s="98"/>
      <c r="F87" s="98"/>
    </row>
    <row r="88" spans="1:6" x14ac:dyDescent="0.3">
      <c r="A88" s="98"/>
      <c r="B88" s="98"/>
      <c r="C88" s="98"/>
      <c r="D88" s="98"/>
      <c r="E88" s="98"/>
      <c r="F88" s="98"/>
    </row>
    <row r="89" spans="1:6" x14ac:dyDescent="0.3">
      <c r="A89" s="98"/>
      <c r="B89" s="98"/>
      <c r="C89" s="98"/>
      <c r="D89" s="98"/>
      <c r="E89" s="98"/>
      <c r="F89" s="98"/>
    </row>
    <row r="90" spans="1:6" x14ac:dyDescent="0.3">
      <c r="A90" s="98"/>
      <c r="B90" s="98"/>
      <c r="C90" s="98"/>
      <c r="D90" s="98"/>
      <c r="E90" s="98"/>
      <c r="F90" s="98"/>
    </row>
    <row r="91" spans="1:6" x14ac:dyDescent="0.3">
      <c r="A91" s="98"/>
      <c r="B91" s="98"/>
      <c r="C91" s="98"/>
      <c r="D91" s="98"/>
      <c r="E91" s="98"/>
      <c r="F91" s="98"/>
    </row>
    <row r="92" spans="1:6" x14ac:dyDescent="0.3">
      <c r="A92" s="98"/>
      <c r="B92" s="98"/>
      <c r="C92" s="98"/>
      <c r="D92" s="98"/>
      <c r="E92" s="98"/>
      <c r="F92" s="98"/>
    </row>
    <row r="93" spans="1:6" x14ac:dyDescent="0.3">
      <c r="A93" s="98"/>
      <c r="B93" s="98"/>
      <c r="C93" s="98"/>
      <c r="D93" s="98"/>
      <c r="E93" s="98"/>
      <c r="F93" s="98"/>
    </row>
    <row r="94" spans="1:6" x14ac:dyDescent="0.3">
      <c r="A94" s="98"/>
      <c r="B94" s="98"/>
      <c r="C94" s="98"/>
      <c r="D94" s="98"/>
      <c r="E94" s="98"/>
      <c r="F94" s="98"/>
    </row>
    <row r="95" spans="1:6" x14ac:dyDescent="0.3">
      <c r="A95" s="98"/>
      <c r="B95" s="98"/>
      <c r="C95" s="98"/>
      <c r="D95" s="98"/>
      <c r="E95" s="98"/>
      <c r="F95" s="98"/>
    </row>
    <row r="96" spans="1:6" x14ac:dyDescent="0.3">
      <c r="A96" s="98"/>
      <c r="B96" s="98"/>
      <c r="C96" s="98"/>
      <c r="D96" s="98"/>
      <c r="E96" s="98"/>
      <c r="F96" s="98"/>
    </row>
    <row r="97" spans="1:6" x14ac:dyDescent="0.3">
      <c r="A97" s="98"/>
      <c r="B97" s="98"/>
      <c r="C97" s="98"/>
      <c r="D97" s="98"/>
      <c r="E97" s="98"/>
      <c r="F97" s="98"/>
    </row>
    <row r="98" spans="1:6" x14ac:dyDescent="0.3">
      <c r="A98" s="98"/>
      <c r="B98" s="98"/>
      <c r="C98" s="98"/>
      <c r="D98" s="98"/>
      <c r="E98" s="98"/>
      <c r="F98" s="98"/>
    </row>
    <row r="99" spans="1:6" x14ac:dyDescent="0.3">
      <c r="A99" s="98"/>
      <c r="B99" s="98"/>
      <c r="C99" s="98"/>
      <c r="D99" s="98"/>
      <c r="E99" s="98"/>
      <c r="F99" s="98"/>
    </row>
    <row r="100" spans="1:6" x14ac:dyDescent="0.3">
      <c r="A100" s="98"/>
      <c r="B100" s="98"/>
      <c r="C100" s="98"/>
      <c r="D100" s="98"/>
      <c r="E100" s="98"/>
      <c r="F100" s="98"/>
    </row>
    <row r="101" spans="1:6" x14ac:dyDescent="0.3">
      <c r="A101" s="98"/>
      <c r="B101" s="98"/>
      <c r="C101" s="98"/>
      <c r="D101" s="98"/>
      <c r="E101" s="98"/>
      <c r="F101" s="98"/>
    </row>
    <row r="102" spans="1:6" x14ac:dyDescent="0.3">
      <c r="A102" s="98"/>
      <c r="B102" s="98"/>
      <c r="C102" s="98"/>
      <c r="D102" s="98"/>
      <c r="E102" s="98"/>
      <c r="F102" s="98"/>
    </row>
    <row r="103" spans="1:6" x14ac:dyDescent="0.3">
      <c r="A103" s="98"/>
      <c r="B103" s="98"/>
      <c r="C103" s="98"/>
      <c r="D103" s="98"/>
      <c r="E103" s="98"/>
      <c r="F103" s="98"/>
    </row>
    <row r="104" spans="1:6" x14ac:dyDescent="0.3">
      <c r="A104" s="98"/>
      <c r="B104" s="98"/>
      <c r="C104" s="98"/>
      <c r="D104" s="98"/>
      <c r="E104" s="98"/>
      <c r="F104" s="98"/>
    </row>
    <row r="105" spans="1:6" x14ac:dyDescent="0.3">
      <c r="A105" s="98"/>
      <c r="B105" s="98"/>
      <c r="C105" s="98"/>
      <c r="D105" s="98"/>
      <c r="E105" s="98"/>
      <c r="F105" s="98"/>
    </row>
    <row r="106" spans="1:6" x14ac:dyDescent="0.3">
      <c r="A106" s="98"/>
      <c r="B106" s="98"/>
      <c r="C106" s="98"/>
      <c r="D106" s="98"/>
      <c r="E106" s="98"/>
      <c r="F106" s="98"/>
    </row>
    <row r="107" spans="1:6" x14ac:dyDescent="0.3">
      <c r="A107" s="98"/>
      <c r="B107" s="98"/>
      <c r="C107" s="98"/>
      <c r="D107" s="98"/>
      <c r="E107" s="98"/>
      <c r="F107" s="98"/>
    </row>
    <row r="108" spans="1:6" x14ac:dyDescent="0.3">
      <c r="A108" s="98"/>
      <c r="B108" s="98"/>
      <c r="C108" s="98"/>
      <c r="D108" s="98"/>
      <c r="E108" s="98"/>
      <c r="F108" s="98"/>
    </row>
    <row r="109" spans="1:6" x14ac:dyDescent="0.3">
      <c r="A109" s="98"/>
      <c r="B109" s="98"/>
      <c r="C109" s="98"/>
      <c r="D109" s="98"/>
      <c r="E109" s="98"/>
      <c r="F109" s="98"/>
    </row>
    <row r="110" spans="1:6" x14ac:dyDescent="0.3">
      <c r="A110" s="98"/>
      <c r="B110" s="98"/>
      <c r="C110" s="98"/>
      <c r="D110" s="98"/>
      <c r="E110" s="98"/>
      <c r="F110" s="98"/>
    </row>
    <row r="111" spans="1:6" x14ac:dyDescent="0.3">
      <c r="A111" s="98"/>
      <c r="B111" s="98"/>
      <c r="C111" s="98"/>
      <c r="D111" s="98"/>
      <c r="E111" s="98"/>
      <c r="F111" s="98"/>
    </row>
    <row r="112" spans="1:6" x14ac:dyDescent="0.3">
      <c r="A112" s="98"/>
      <c r="B112" s="98"/>
      <c r="C112" s="98"/>
      <c r="D112" s="98"/>
      <c r="E112" s="98"/>
      <c r="F112" s="98"/>
    </row>
    <row r="113" spans="1:6" x14ac:dyDescent="0.3">
      <c r="A113" s="98"/>
      <c r="B113" s="98"/>
      <c r="C113" s="98"/>
      <c r="D113" s="98"/>
      <c r="E113" s="98"/>
      <c r="F113" s="98"/>
    </row>
    <row r="114" spans="1:6" x14ac:dyDescent="0.3">
      <c r="A114" s="98"/>
      <c r="B114" s="98"/>
      <c r="C114" s="98"/>
      <c r="D114" s="98"/>
      <c r="E114" s="98"/>
      <c r="F114" s="98"/>
    </row>
    <row r="115" spans="1:6" x14ac:dyDescent="0.3">
      <c r="A115" s="98"/>
      <c r="B115" s="98"/>
      <c r="C115" s="98"/>
      <c r="D115" s="98"/>
      <c r="E115" s="98"/>
      <c r="F115" s="98"/>
    </row>
    <row r="116" spans="1:6" x14ac:dyDescent="0.3">
      <c r="A116" s="98"/>
      <c r="B116" s="98"/>
      <c r="C116" s="98"/>
      <c r="D116" s="98"/>
      <c r="E116" s="98"/>
      <c r="F116" s="98"/>
    </row>
    <row r="117" spans="1:6" x14ac:dyDescent="0.3">
      <c r="A117" s="98"/>
      <c r="B117" s="98"/>
      <c r="C117" s="98"/>
      <c r="D117" s="98"/>
      <c r="E117" s="98"/>
      <c r="F117" s="98"/>
    </row>
    <row r="118" spans="1:6" x14ac:dyDescent="0.3">
      <c r="A118" s="98"/>
      <c r="B118" s="98"/>
      <c r="C118" s="98"/>
      <c r="D118" s="98"/>
      <c r="E118" s="98"/>
      <c r="F118" s="98"/>
    </row>
    <row r="119" spans="1:6" x14ac:dyDescent="0.3">
      <c r="A119" s="98"/>
      <c r="B119" s="98"/>
      <c r="C119" s="98"/>
      <c r="D119" s="98"/>
      <c r="E119" s="98"/>
      <c r="F119" s="98"/>
    </row>
    <row r="120" spans="1:6" x14ac:dyDescent="0.3">
      <c r="A120" s="98"/>
      <c r="B120" s="98"/>
      <c r="C120" s="98"/>
      <c r="D120" s="98"/>
      <c r="E120" s="98"/>
      <c r="F120" s="98"/>
    </row>
    <row r="121" spans="1:6" x14ac:dyDescent="0.3">
      <c r="A121" s="98"/>
      <c r="B121" s="98"/>
      <c r="C121" s="98"/>
      <c r="D121" s="98"/>
      <c r="E121" s="98"/>
      <c r="F121" s="98"/>
    </row>
    <row r="122" spans="1:6" x14ac:dyDescent="0.3">
      <c r="A122" s="98"/>
      <c r="B122" s="98"/>
      <c r="C122" s="98"/>
      <c r="D122" s="98"/>
      <c r="E122" s="98"/>
      <c r="F122" s="98"/>
    </row>
    <row r="123" spans="1:6" x14ac:dyDescent="0.3">
      <c r="A123" s="98"/>
      <c r="B123" s="98"/>
      <c r="C123" s="98"/>
      <c r="D123" s="98"/>
      <c r="E123" s="98"/>
      <c r="F123" s="98"/>
    </row>
    <row r="124" spans="1:6" x14ac:dyDescent="0.3">
      <c r="A124" s="98"/>
      <c r="B124" s="98"/>
      <c r="C124" s="98"/>
      <c r="D124" s="98"/>
      <c r="E124" s="98"/>
      <c r="F124" s="98"/>
    </row>
    <row r="125" spans="1:6" x14ac:dyDescent="0.3">
      <c r="A125" s="98"/>
      <c r="B125" s="98"/>
      <c r="C125" s="98"/>
      <c r="D125" s="98"/>
      <c r="E125" s="98"/>
      <c r="F125" s="98"/>
    </row>
    <row r="126" spans="1:6" x14ac:dyDescent="0.3">
      <c r="A126" s="98"/>
      <c r="B126" s="98"/>
      <c r="C126" s="98"/>
      <c r="D126" s="98"/>
      <c r="E126" s="98"/>
      <c r="F126" s="98"/>
    </row>
    <row r="127" spans="1:6" x14ac:dyDescent="0.3">
      <c r="A127" s="98"/>
      <c r="B127" s="98"/>
      <c r="C127" s="98"/>
      <c r="D127" s="98"/>
      <c r="E127" s="98"/>
      <c r="F127" s="98"/>
    </row>
    <row r="128" spans="1:6" x14ac:dyDescent="0.3">
      <c r="A128" s="98"/>
      <c r="B128" s="98"/>
      <c r="C128" s="98"/>
      <c r="D128" s="98"/>
      <c r="E128" s="98"/>
      <c r="F128" s="98"/>
    </row>
    <row r="129" spans="1:6" x14ac:dyDescent="0.3">
      <c r="A129" s="98"/>
      <c r="B129" s="98"/>
      <c r="C129" s="98"/>
      <c r="D129" s="98"/>
      <c r="E129" s="98"/>
      <c r="F129" s="98"/>
    </row>
    <row r="130" spans="1:6" x14ac:dyDescent="0.3">
      <c r="A130" s="98"/>
      <c r="B130" s="98"/>
      <c r="C130" s="98"/>
      <c r="D130" s="98"/>
      <c r="E130" s="98"/>
      <c r="F130" s="98"/>
    </row>
    <row r="131" spans="1:6" x14ac:dyDescent="0.3">
      <c r="A131" s="98"/>
      <c r="B131" s="98"/>
      <c r="C131" s="98"/>
      <c r="D131" s="98"/>
      <c r="E131" s="98"/>
      <c r="F131" s="98"/>
    </row>
    <row r="132" spans="1:6" x14ac:dyDescent="0.3">
      <c r="A132" s="98"/>
      <c r="B132" s="98"/>
      <c r="C132" s="98"/>
      <c r="D132" s="98"/>
      <c r="E132" s="98"/>
      <c r="F132" s="98"/>
    </row>
    <row r="133" spans="1:6" x14ac:dyDescent="0.3">
      <c r="A133" s="98"/>
      <c r="B133" s="98"/>
      <c r="C133" s="98"/>
      <c r="D133" s="98"/>
      <c r="E133" s="98"/>
      <c r="F133" s="98"/>
    </row>
    <row r="134" spans="1:6" x14ac:dyDescent="0.3">
      <c r="A134" s="98"/>
      <c r="B134" s="98"/>
      <c r="C134" s="98"/>
      <c r="D134" s="98"/>
      <c r="E134" s="98"/>
      <c r="F134" s="98"/>
    </row>
    <row r="135" spans="1:6" x14ac:dyDescent="0.3">
      <c r="A135" s="98"/>
      <c r="B135" s="98"/>
      <c r="C135" s="98"/>
      <c r="D135" s="98"/>
      <c r="E135" s="98"/>
      <c r="F135" s="98"/>
    </row>
    <row r="136" spans="1:6" x14ac:dyDescent="0.3">
      <c r="A136" s="98"/>
      <c r="B136" s="98"/>
      <c r="C136" s="98"/>
      <c r="D136" s="98"/>
      <c r="E136" s="98"/>
      <c r="F136" s="98"/>
    </row>
    <row r="137" spans="1:6" x14ac:dyDescent="0.3">
      <c r="A137" s="98"/>
      <c r="B137" s="98"/>
      <c r="C137" s="98"/>
      <c r="D137" s="98"/>
      <c r="E137" s="98"/>
      <c r="F137" s="98"/>
    </row>
    <row r="138" spans="1:6" x14ac:dyDescent="0.3">
      <c r="A138" s="98"/>
      <c r="B138" s="98"/>
      <c r="C138" s="98"/>
      <c r="D138" s="98"/>
      <c r="E138" s="98"/>
      <c r="F138" s="98"/>
    </row>
    <row r="139" spans="1:6" x14ac:dyDescent="0.3">
      <c r="A139" s="98"/>
      <c r="B139" s="98"/>
      <c r="C139" s="98"/>
      <c r="D139" s="98"/>
      <c r="E139" s="98"/>
      <c r="F139" s="98"/>
    </row>
    <row r="140" spans="1:6" x14ac:dyDescent="0.3">
      <c r="A140" s="98"/>
      <c r="B140" s="98"/>
      <c r="C140" s="98"/>
      <c r="D140" s="98"/>
      <c r="E140" s="98"/>
      <c r="F140" s="98"/>
    </row>
    <row r="141" spans="1:6" x14ac:dyDescent="0.3">
      <c r="A141" s="98"/>
      <c r="B141" s="98"/>
      <c r="C141" s="98"/>
      <c r="D141" s="98"/>
      <c r="E141" s="98"/>
      <c r="F141" s="98"/>
    </row>
    <row r="142" spans="1:6" x14ac:dyDescent="0.3">
      <c r="A142" s="98"/>
      <c r="B142" s="98"/>
      <c r="C142" s="98"/>
      <c r="D142" s="98"/>
      <c r="E142" s="98"/>
      <c r="F142" s="98"/>
    </row>
    <row r="143" spans="1:6" x14ac:dyDescent="0.3">
      <c r="A143" s="98"/>
      <c r="B143" s="98"/>
      <c r="C143" s="98"/>
      <c r="D143" s="98"/>
      <c r="E143" s="98"/>
      <c r="F143" s="98"/>
    </row>
    <row r="144" spans="1:6" x14ac:dyDescent="0.3">
      <c r="A144" s="98"/>
      <c r="B144" s="98"/>
      <c r="C144" s="98"/>
      <c r="D144" s="98"/>
      <c r="E144" s="98"/>
      <c r="F144" s="98"/>
    </row>
    <row r="145" spans="1:6" x14ac:dyDescent="0.3">
      <c r="A145" s="98"/>
      <c r="B145" s="98"/>
      <c r="C145" s="98"/>
      <c r="D145" s="98"/>
      <c r="E145" s="98"/>
      <c r="F145" s="98"/>
    </row>
    <row r="146" spans="1:6" x14ac:dyDescent="0.3">
      <c r="A146" s="98"/>
      <c r="B146" s="98"/>
      <c r="C146" s="98"/>
      <c r="D146" s="98"/>
      <c r="E146" s="98"/>
      <c r="F146" s="98"/>
    </row>
    <row r="147" spans="1:6" x14ac:dyDescent="0.3">
      <c r="A147" s="98"/>
      <c r="B147" s="98"/>
      <c r="C147" s="98"/>
      <c r="D147" s="98"/>
      <c r="E147" s="98"/>
      <c r="F147" s="98"/>
    </row>
    <row r="148" spans="1:6" x14ac:dyDescent="0.3">
      <c r="A148" s="98"/>
      <c r="B148" s="98"/>
      <c r="C148" s="98"/>
      <c r="D148" s="98"/>
      <c r="E148" s="98"/>
      <c r="F148" s="98"/>
    </row>
    <row r="149" spans="1:6" x14ac:dyDescent="0.3">
      <c r="A149" s="98"/>
      <c r="B149" s="98"/>
      <c r="C149" s="98"/>
      <c r="D149" s="98"/>
      <c r="E149" s="98"/>
      <c r="F149" s="98"/>
    </row>
    <row r="150" spans="1:6" x14ac:dyDescent="0.3">
      <c r="A150" s="98"/>
      <c r="B150" s="98"/>
      <c r="C150" s="98"/>
      <c r="D150" s="98"/>
      <c r="E150" s="98"/>
      <c r="F150" s="98"/>
    </row>
    <row r="151" spans="1:6" x14ac:dyDescent="0.3">
      <c r="A151" s="98"/>
      <c r="B151" s="98"/>
      <c r="C151" s="98"/>
      <c r="D151" s="98"/>
      <c r="E151" s="98"/>
      <c r="F151" s="98"/>
    </row>
    <row r="152" spans="1:6" x14ac:dyDescent="0.3">
      <c r="A152" s="98"/>
      <c r="B152" s="98"/>
      <c r="C152" s="98"/>
      <c r="D152" s="98"/>
      <c r="E152" s="98"/>
      <c r="F152" s="98"/>
    </row>
    <row r="153" spans="1:6" x14ac:dyDescent="0.3">
      <c r="A153" s="98"/>
      <c r="B153" s="98"/>
      <c r="C153" s="98"/>
      <c r="D153" s="98"/>
      <c r="E153" s="98"/>
      <c r="F153" s="98"/>
    </row>
    <row r="154" spans="1:6" x14ac:dyDescent="0.3">
      <c r="A154" s="98"/>
      <c r="B154" s="98"/>
      <c r="C154" s="98"/>
      <c r="D154" s="98"/>
      <c r="E154" s="98"/>
      <c r="F154" s="98"/>
    </row>
    <row r="155" spans="1:6" x14ac:dyDescent="0.3">
      <c r="A155" s="98"/>
      <c r="B155" s="98"/>
      <c r="C155" s="98"/>
      <c r="D155" s="98"/>
      <c r="E155" s="98"/>
      <c r="F155" s="98"/>
    </row>
    <row r="156" spans="1:6" x14ac:dyDescent="0.3">
      <c r="A156" s="98"/>
      <c r="B156" s="98"/>
      <c r="C156" s="98"/>
      <c r="D156" s="98"/>
      <c r="E156" s="98"/>
      <c r="F156" s="98"/>
    </row>
    <row r="157" spans="1:6" x14ac:dyDescent="0.3">
      <c r="A157" s="98"/>
      <c r="B157" s="98"/>
      <c r="C157" s="98"/>
      <c r="D157" s="98"/>
      <c r="E157" s="98"/>
      <c r="F157" s="98"/>
    </row>
    <row r="158" spans="1:6" x14ac:dyDescent="0.3">
      <c r="A158" s="98"/>
      <c r="B158" s="98"/>
      <c r="C158" s="98"/>
      <c r="D158" s="98"/>
      <c r="E158" s="98"/>
      <c r="F158" s="98"/>
    </row>
    <row r="159" spans="1:6" x14ac:dyDescent="0.3">
      <c r="A159" s="98"/>
      <c r="B159" s="98"/>
      <c r="C159" s="98"/>
      <c r="D159" s="98"/>
      <c r="E159" s="98"/>
      <c r="F159" s="98"/>
    </row>
    <row r="160" spans="1:6" x14ac:dyDescent="0.3">
      <c r="A160" s="98"/>
      <c r="B160" s="98"/>
      <c r="C160" s="98"/>
      <c r="D160" s="98"/>
      <c r="E160" s="98"/>
      <c r="F160" s="98"/>
    </row>
    <row r="161" spans="1:6" x14ac:dyDescent="0.3">
      <c r="A161" s="98"/>
      <c r="B161" s="98"/>
      <c r="C161" s="98"/>
      <c r="D161" s="98"/>
      <c r="E161" s="98"/>
      <c r="F161" s="98"/>
    </row>
    <row r="162" spans="1:6" x14ac:dyDescent="0.3">
      <c r="A162" s="98"/>
      <c r="B162" s="98"/>
      <c r="C162" s="98"/>
      <c r="D162" s="98"/>
      <c r="E162" s="98"/>
      <c r="F162" s="98"/>
    </row>
    <row r="163" spans="1:6" x14ac:dyDescent="0.3">
      <c r="A163" s="98"/>
      <c r="B163" s="98"/>
      <c r="C163" s="98"/>
      <c r="D163" s="98"/>
      <c r="E163" s="98"/>
      <c r="F163" s="98"/>
    </row>
    <row r="164" spans="1:6" x14ac:dyDescent="0.3">
      <c r="A164" s="98"/>
      <c r="B164" s="98"/>
      <c r="C164" s="98"/>
      <c r="D164" s="98"/>
      <c r="E164" s="98"/>
      <c r="F164" s="98"/>
    </row>
    <row r="165" spans="1:6" x14ac:dyDescent="0.3">
      <c r="A165" s="98"/>
      <c r="B165" s="98"/>
      <c r="C165" s="98"/>
      <c r="D165" s="98"/>
      <c r="E165" s="98"/>
      <c r="F165" s="98"/>
    </row>
    <row r="166" spans="1:6" x14ac:dyDescent="0.3">
      <c r="A166" s="98"/>
      <c r="B166" s="98"/>
      <c r="C166" s="98"/>
      <c r="D166" s="98"/>
      <c r="E166" s="98"/>
      <c r="F166" s="98"/>
    </row>
    <row r="167" spans="1:6" x14ac:dyDescent="0.3">
      <c r="A167" s="98"/>
      <c r="B167" s="98"/>
      <c r="C167" s="98"/>
      <c r="D167" s="98"/>
      <c r="E167" s="98"/>
      <c r="F167" s="98"/>
    </row>
    <row r="168" spans="1:6" x14ac:dyDescent="0.3">
      <c r="A168" s="98"/>
      <c r="B168" s="98"/>
      <c r="C168" s="98"/>
      <c r="D168" s="98"/>
      <c r="E168" s="98"/>
      <c r="F168" s="98"/>
    </row>
    <row r="169" spans="1:6" x14ac:dyDescent="0.3">
      <c r="A169" s="98"/>
      <c r="B169" s="98"/>
      <c r="C169" s="98"/>
      <c r="D169" s="98"/>
      <c r="E169" s="98"/>
      <c r="F169" s="98"/>
    </row>
    <row r="170" spans="1:6" x14ac:dyDescent="0.3">
      <c r="A170" s="98"/>
      <c r="B170" s="98"/>
      <c r="C170" s="98"/>
      <c r="D170" s="98"/>
      <c r="E170" s="98"/>
      <c r="F170" s="98"/>
    </row>
    <row r="171" spans="1:6" x14ac:dyDescent="0.3">
      <c r="A171" s="98"/>
      <c r="B171" s="98"/>
      <c r="C171" s="98"/>
      <c r="D171" s="98"/>
      <c r="E171" s="98"/>
      <c r="F171" s="98"/>
    </row>
    <row r="172" spans="1:6" x14ac:dyDescent="0.3">
      <c r="A172" s="98"/>
      <c r="B172" s="98"/>
      <c r="C172" s="98"/>
      <c r="D172" s="98"/>
      <c r="E172" s="98"/>
      <c r="F172" s="98"/>
    </row>
    <row r="173" spans="1:6" x14ac:dyDescent="0.3">
      <c r="A173" s="98"/>
      <c r="B173" s="98"/>
      <c r="C173" s="98"/>
      <c r="D173" s="98"/>
      <c r="E173" s="98"/>
      <c r="F173" s="98"/>
    </row>
    <row r="174" spans="1:6" x14ac:dyDescent="0.3">
      <c r="A174" s="98"/>
      <c r="B174" s="98"/>
      <c r="C174" s="98"/>
      <c r="D174" s="98"/>
      <c r="E174" s="98"/>
      <c r="F174" s="98"/>
    </row>
    <row r="175" spans="1:6" x14ac:dyDescent="0.3">
      <c r="A175" s="98"/>
      <c r="B175" s="98"/>
      <c r="C175" s="98"/>
      <c r="D175" s="98"/>
      <c r="E175" s="98"/>
      <c r="F175" s="98"/>
    </row>
    <row r="176" spans="1:6" x14ac:dyDescent="0.3">
      <c r="A176" s="98"/>
      <c r="B176" s="98"/>
      <c r="C176" s="98"/>
      <c r="D176" s="98"/>
      <c r="E176" s="98"/>
      <c r="F176" s="98"/>
    </row>
    <row r="177" spans="1:6" x14ac:dyDescent="0.3">
      <c r="A177" s="98"/>
      <c r="B177" s="98"/>
      <c r="C177" s="98"/>
      <c r="D177" s="98"/>
      <c r="E177" s="98"/>
      <c r="F177" s="98"/>
    </row>
    <row r="178" spans="1:6" x14ac:dyDescent="0.3">
      <c r="A178" s="98"/>
      <c r="B178" s="98"/>
      <c r="C178" s="98"/>
      <c r="D178" s="98"/>
      <c r="E178" s="98"/>
      <c r="F178" s="98"/>
    </row>
    <row r="179" spans="1:6" x14ac:dyDescent="0.3">
      <c r="A179" s="98"/>
      <c r="B179" s="98"/>
      <c r="C179" s="98"/>
      <c r="D179" s="98"/>
      <c r="E179" s="98"/>
      <c r="F179" s="98"/>
    </row>
    <row r="180" spans="1:6" x14ac:dyDescent="0.3">
      <c r="A180" s="98"/>
      <c r="B180" s="98"/>
      <c r="C180" s="98"/>
      <c r="D180" s="98"/>
      <c r="E180" s="98"/>
      <c r="F180" s="98"/>
    </row>
    <row r="181" spans="1:6" x14ac:dyDescent="0.3">
      <c r="A181" s="98"/>
      <c r="B181" s="98"/>
      <c r="C181" s="98"/>
      <c r="D181" s="98"/>
      <c r="E181" s="98"/>
      <c r="F181" s="98"/>
    </row>
    <row r="182" spans="1:6" x14ac:dyDescent="0.3">
      <c r="A182" s="98"/>
      <c r="B182" s="98"/>
      <c r="C182" s="98"/>
      <c r="D182" s="98"/>
      <c r="E182" s="98"/>
      <c r="F182" s="98"/>
    </row>
    <row r="183" spans="1:6" x14ac:dyDescent="0.3">
      <c r="A183" s="98"/>
      <c r="B183" s="98"/>
      <c r="C183" s="98"/>
      <c r="D183" s="98"/>
      <c r="E183" s="98"/>
      <c r="F183" s="98"/>
    </row>
    <row r="184" spans="1:6" x14ac:dyDescent="0.3">
      <c r="A184" s="98"/>
      <c r="B184" s="98"/>
      <c r="C184" s="98"/>
      <c r="D184" s="98"/>
      <c r="E184" s="98"/>
      <c r="F184" s="98"/>
    </row>
    <row r="185" spans="1:6" x14ac:dyDescent="0.3">
      <c r="A185" s="98"/>
      <c r="B185" s="98"/>
      <c r="C185" s="98"/>
      <c r="D185" s="98"/>
      <c r="E185" s="98"/>
      <c r="F185" s="98"/>
    </row>
    <row r="186" spans="1:6" x14ac:dyDescent="0.3">
      <c r="A186" s="98"/>
      <c r="B186" s="98"/>
      <c r="C186" s="98"/>
      <c r="D186" s="98"/>
      <c r="E186" s="98"/>
      <c r="F186" s="98"/>
    </row>
    <row r="187" spans="1:6" x14ac:dyDescent="0.3">
      <c r="A187" s="98"/>
      <c r="B187" s="98"/>
      <c r="C187" s="98"/>
      <c r="D187" s="98"/>
      <c r="E187" s="98"/>
      <c r="F187" s="98"/>
    </row>
    <row r="188" spans="1:6" x14ac:dyDescent="0.3">
      <c r="A188" s="98"/>
      <c r="B188" s="98"/>
      <c r="C188" s="98"/>
      <c r="D188" s="98"/>
      <c r="E188" s="98"/>
      <c r="F188" s="98"/>
    </row>
    <row r="189" spans="1:6" x14ac:dyDescent="0.3">
      <c r="A189" s="98"/>
      <c r="B189" s="98"/>
      <c r="C189" s="98"/>
      <c r="D189" s="98"/>
      <c r="E189" s="98"/>
      <c r="F189" s="98"/>
    </row>
    <row r="190" spans="1:6" x14ac:dyDescent="0.3">
      <c r="A190" s="98"/>
      <c r="B190" s="98"/>
      <c r="C190" s="98"/>
      <c r="D190" s="98"/>
      <c r="E190" s="98"/>
      <c r="F190" s="98"/>
    </row>
    <row r="191" spans="1:6" x14ac:dyDescent="0.3">
      <c r="A191" s="98"/>
      <c r="B191" s="98"/>
      <c r="C191" s="98"/>
      <c r="D191" s="98"/>
      <c r="E191" s="98"/>
      <c r="F191" s="98"/>
    </row>
    <row r="192" spans="1:6" x14ac:dyDescent="0.3">
      <c r="A192" s="98"/>
      <c r="B192" s="98"/>
      <c r="C192" s="98"/>
      <c r="D192" s="98"/>
      <c r="E192" s="98"/>
      <c r="F192" s="98"/>
    </row>
    <row r="193" spans="1:6" x14ac:dyDescent="0.3">
      <c r="A193" s="98"/>
      <c r="B193" s="98"/>
      <c r="C193" s="98"/>
      <c r="D193" s="98"/>
      <c r="E193" s="98"/>
      <c r="F193" s="98"/>
    </row>
    <row r="194" spans="1:6" x14ac:dyDescent="0.3">
      <c r="A194" s="98"/>
      <c r="B194" s="98"/>
      <c r="C194" s="98"/>
      <c r="D194" s="98"/>
      <c r="E194" s="98"/>
      <c r="F194" s="98"/>
    </row>
    <row r="195" spans="1:6" x14ac:dyDescent="0.3">
      <c r="A195" s="98"/>
      <c r="B195" s="98"/>
      <c r="C195" s="98"/>
      <c r="D195" s="98"/>
      <c r="E195" s="98"/>
      <c r="F195" s="98"/>
    </row>
    <row r="196" spans="1:6" x14ac:dyDescent="0.3">
      <c r="A196" s="98"/>
      <c r="B196" s="98"/>
      <c r="C196" s="98"/>
      <c r="D196" s="98"/>
      <c r="E196" s="98"/>
      <c r="F196" s="98"/>
    </row>
    <row r="197" spans="1:6" x14ac:dyDescent="0.3">
      <c r="A197" s="98"/>
      <c r="B197" s="98"/>
      <c r="C197" s="98"/>
      <c r="D197" s="98"/>
      <c r="E197" s="98"/>
      <c r="F197" s="98"/>
    </row>
    <row r="198" spans="1:6" x14ac:dyDescent="0.3">
      <c r="A198" s="98"/>
      <c r="B198" s="98"/>
      <c r="C198" s="98"/>
      <c r="D198" s="98"/>
      <c r="E198" s="98"/>
      <c r="F198" s="98"/>
    </row>
    <row r="199" spans="1:6" x14ac:dyDescent="0.3">
      <c r="A199" s="98"/>
      <c r="B199" s="98"/>
      <c r="C199" s="98"/>
      <c r="D199" s="98"/>
      <c r="E199" s="98"/>
      <c r="F199" s="98"/>
    </row>
    <row r="200" spans="1:6" x14ac:dyDescent="0.3">
      <c r="A200" s="98"/>
      <c r="B200" s="98"/>
      <c r="C200" s="98"/>
      <c r="D200" s="98"/>
      <c r="E200" s="98"/>
      <c r="F200" s="98"/>
    </row>
    <row r="201" spans="1:6" x14ac:dyDescent="0.3">
      <c r="A201" s="98"/>
      <c r="B201" s="98"/>
      <c r="C201" s="98"/>
      <c r="D201" s="98"/>
      <c r="E201" s="98"/>
      <c r="F201" s="98"/>
    </row>
    <row r="202" spans="1:6" x14ac:dyDescent="0.3">
      <c r="A202" s="98"/>
      <c r="B202" s="98"/>
      <c r="C202" s="98"/>
      <c r="D202" s="98"/>
      <c r="E202" s="98"/>
      <c r="F202" s="98"/>
    </row>
    <row r="203" spans="1:6" x14ac:dyDescent="0.3">
      <c r="A203" s="98"/>
      <c r="B203" s="98"/>
      <c r="C203" s="98"/>
      <c r="D203" s="98"/>
      <c r="E203" s="98"/>
      <c r="F203" s="98"/>
    </row>
    <row r="204" spans="1:6" x14ac:dyDescent="0.3">
      <c r="A204" s="98"/>
      <c r="B204" s="98"/>
      <c r="C204" s="98"/>
      <c r="D204" s="98"/>
      <c r="E204" s="98"/>
      <c r="F204" s="98"/>
    </row>
    <row r="205" spans="1:6" x14ac:dyDescent="0.3">
      <c r="A205" s="98"/>
      <c r="B205" s="98"/>
      <c r="C205" s="98"/>
      <c r="D205" s="98"/>
      <c r="E205" s="98"/>
      <c r="F205" s="98"/>
    </row>
    <row r="206" spans="1:6" x14ac:dyDescent="0.3">
      <c r="A206" s="98"/>
      <c r="B206" s="98"/>
      <c r="C206" s="98"/>
      <c r="D206" s="98"/>
      <c r="E206" s="98"/>
      <c r="F206" s="98"/>
    </row>
    <row r="207" spans="1:6" x14ac:dyDescent="0.3">
      <c r="A207" s="98"/>
      <c r="B207" s="98"/>
      <c r="C207" s="98"/>
      <c r="D207" s="98"/>
      <c r="E207" s="98"/>
      <c r="F207" s="98"/>
    </row>
    <row r="208" spans="1:6" x14ac:dyDescent="0.3">
      <c r="A208" s="98"/>
      <c r="B208" s="98"/>
      <c r="C208" s="98"/>
      <c r="D208" s="98"/>
      <c r="E208" s="98"/>
      <c r="F208" s="98"/>
    </row>
    <row r="209" spans="1:6" x14ac:dyDescent="0.3">
      <c r="A209" s="98"/>
      <c r="B209" s="98"/>
      <c r="C209" s="98"/>
      <c r="D209" s="98"/>
      <c r="E209" s="98"/>
      <c r="F209" s="98"/>
    </row>
    <row r="210" spans="1:6" x14ac:dyDescent="0.3">
      <c r="A210" s="98"/>
      <c r="B210" s="98"/>
      <c r="C210" s="98"/>
      <c r="D210" s="98"/>
      <c r="E210" s="98"/>
      <c r="F210" s="98"/>
    </row>
    <row r="211" spans="1:6" x14ac:dyDescent="0.3">
      <c r="A211" s="98"/>
      <c r="B211" s="98"/>
      <c r="C211" s="98"/>
      <c r="D211" s="98"/>
      <c r="E211" s="98"/>
      <c r="F211" s="98"/>
    </row>
    <row r="212" spans="1:6" x14ac:dyDescent="0.3">
      <c r="A212" s="98"/>
      <c r="B212" s="98"/>
      <c r="C212" s="98"/>
      <c r="D212" s="98"/>
      <c r="E212" s="98"/>
      <c r="F212" s="98"/>
    </row>
    <row r="213" spans="1:6" x14ac:dyDescent="0.3">
      <c r="A213" s="98"/>
      <c r="B213" s="98"/>
      <c r="C213" s="98"/>
      <c r="D213" s="98"/>
      <c r="E213" s="98"/>
      <c r="F213" s="98"/>
    </row>
    <row r="214" spans="1:6" x14ac:dyDescent="0.3">
      <c r="A214" s="98"/>
      <c r="B214" s="98"/>
      <c r="C214" s="98"/>
      <c r="D214" s="98"/>
      <c r="E214" s="98"/>
      <c r="F214" s="98"/>
    </row>
    <row r="215" spans="1:6" x14ac:dyDescent="0.3">
      <c r="A215" s="98"/>
      <c r="B215" s="98"/>
      <c r="C215" s="98"/>
      <c r="D215" s="98"/>
      <c r="E215" s="98"/>
      <c r="F215" s="98"/>
    </row>
    <row r="216" spans="1:6" x14ac:dyDescent="0.3">
      <c r="A216" s="98"/>
      <c r="B216" s="98"/>
      <c r="C216" s="98"/>
      <c r="D216" s="98"/>
      <c r="E216" s="98"/>
      <c r="F216" s="98"/>
    </row>
    <row r="217" spans="1:6" x14ac:dyDescent="0.3">
      <c r="A217" s="98"/>
      <c r="B217" s="98"/>
      <c r="C217" s="98"/>
      <c r="D217" s="98"/>
      <c r="E217" s="98"/>
      <c r="F217" s="98"/>
    </row>
    <row r="218" spans="1:6" x14ac:dyDescent="0.3">
      <c r="A218" s="98"/>
      <c r="B218" s="98"/>
      <c r="C218" s="98"/>
      <c r="D218" s="98"/>
      <c r="E218" s="98"/>
      <c r="F218" s="98"/>
    </row>
    <row r="219" spans="1:6" x14ac:dyDescent="0.3">
      <c r="A219" s="98"/>
      <c r="B219" s="98"/>
      <c r="C219" s="98"/>
      <c r="D219" s="98"/>
      <c r="E219" s="98"/>
      <c r="F219" s="98"/>
    </row>
    <row r="220" spans="1:6" x14ac:dyDescent="0.3">
      <c r="A220" s="98"/>
      <c r="B220" s="98"/>
      <c r="C220" s="98"/>
      <c r="D220" s="98"/>
      <c r="E220" s="98"/>
      <c r="F220" s="98"/>
    </row>
    <row r="221" spans="1:6" x14ac:dyDescent="0.3">
      <c r="A221" s="98"/>
      <c r="B221" s="98"/>
      <c r="C221" s="98"/>
      <c r="D221" s="98"/>
      <c r="E221" s="98"/>
      <c r="F221" s="98"/>
    </row>
    <row r="222" spans="1:6" x14ac:dyDescent="0.3">
      <c r="A222" s="98"/>
      <c r="B222" s="98"/>
      <c r="C222" s="98"/>
      <c r="D222" s="98"/>
      <c r="E222" s="98"/>
      <c r="F222" s="98"/>
    </row>
    <row r="223" spans="1:6" x14ac:dyDescent="0.3">
      <c r="A223" s="98"/>
      <c r="B223" s="98"/>
      <c r="C223" s="98"/>
      <c r="D223" s="98"/>
      <c r="E223" s="98"/>
      <c r="F223" s="98"/>
    </row>
    <row r="224" spans="1:6" x14ac:dyDescent="0.3">
      <c r="A224" s="98"/>
      <c r="B224" s="98"/>
      <c r="C224" s="98"/>
      <c r="D224" s="98"/>
      <c r="E224" s="98"/>
      <c r="F224" s="98"/>
    </row>
    <row r="225" spans="1:6" x14ac:dyDescent="0.3">
      <c r="A225" s="98"/>
      <c r="B225" s="98"/>
      <c r="C225" s="98"/>
      <c r="D225" s="98"/>
      <c r="E225" s="98"/>
      <c r="F225" s="98"/>
    </row>
    <row r="226" spans="1:6" x14ac:dyDescent="0.3">
      <c r="A226" s="98"/>
      <c r="B226" s="98"/>
      <c r="C226" s="98"/>
      <c r="D226" s="98"/>
      <c r="E226" s="98"/>
      <c r="F226" s="98"/>
    </row>
    <row r="227" spans="1:6" x14ac:dyDescent="0.3">
      <c r="A227" s="98"/>
      <c r="B227" s="98"/>
      <c r="C227" s="98"/>
      <c r="D227" s="98"/>
      <c r="E227" s="98"/>
      <c r="F227" s="98"/>
    </row>
    <row r="228" spans="1:6" x14ac:dyDescent="0.3">
      <c r="A228" s="98"/>
      <c r="B228" s="98"/>
      <c r="C228" s="98"/>
      <c r="D228" s="98"/>
      <c r="E228" s="98"/>
      <c r="F228" s="98"/>
    </row>
    <row r="229" spans="1:6" x14ac:dyDescent="0.3">
      <c r="A229" s="98"/>
      <c r="B229" s="98"/>
      <c r="C229" s="98"/>
      <c r="D229" s="98"/>
      <c r="E229" s="98"/>
      <c r="F229" s="98"/>
    </row>
    <row r="230" spans="1:6" x14ac:dyDescent="0.3">
      <c r="A230" s="98"/>
      <c r="B230" s="98"/>
      <c r="C230" s="98"/>
      <c r="D230" s="98"/>
      <c r="E230" s="98"/>
      <c r="F230" s="98"/>
    </row>
    <row r="231" spans="1:6" x14ac:dyDescent="0.3">
      <c r="A231" s="98"/>
      <c r="B231" s="98"/>
      <c r="C231" s="98"/>
      <c r="D231" s="98"/>
      <c r="E231" s="98"/>
      <c r="F231" s="98"/>
    </row>
    <row r="232" spans="1:6" x14ac:dyDescent="0.3">
      <c r="A232" s="98"/>
      <c r="B232" s="98"/>
      <c r="C232" s="98"/>
      <c r="D232" s="98"/>
      <c r="E232" s="98"/>
      <c r="F232" s="98"/>
    </row>
    <row r="233" spans="1:6" x14ac:dyDescent="0.3">
      <c r="A233" s="98"/>
      <c r="B233" s="98"/>
      <c r="C233" s="98"/>
      <c r="D233" s="98"/>
      <c r="E233" s="98"/>
      <c r="F233" s="98"/>
    </row>
    <row r="234" spans="1:6" x14ac:dyDescent="0.3">
      <c r="A234" s="98"/>
      <c r="B234" s="98"/>
      <c r="C234" s="98"/>
      <c r="D234" s="98"/>
      <c r="E234" s="98"/>
      <c r="F234" s="98"/>
    </row>
    <row r="235" spans="1:6" x14ac:dyDescent="0.3">
      <c r="A235" s="98"/>
      <c r="B235" s="98"/>
      <c r="C235" s="98"/>
      <c r="D235" s="98"/>
      <c r="E235" s="98"/>
      <c r="F235" s="98"/>
    </row>
    <row r="236" spans="1:6" x14ac:dyDescent="0.3">
      <c r="A236" s="98"/>
      <c r="B236" s="98"/>
      <c r="C236" s="98"/>
      <c r="D236" s="98"/>
      <c r="E236" s="98"/>
      <c r="F236" s="98"/>
    </row>
    <row r="237" spans="1:6" x14ac:dyDescent="0.3">
      <c r="A237" s="98"/>
      <c r="B237" s="98"/>
      <c r="C237" s="98"/>
      <c r="D237" s="98"/>
      <c r="E237" s="98"/>
      <c r="F237" s="98"/>
    </row>
    <row r="238" spans="1:6" x14ac:dyDescent="0.3">
      <c r="A238" s="98"/>
      <c r="B238" s="98"/>
      <c r="C238" s="98"/>
      <c r="D238" s="98"/>
      <c r="E238" s="98"/>
      <c r="F238" s="98"/>
    </row>
    <row r="239" spans="1:6" x14ac:dyDescent="0.3">
      <c r="A239" s="98"/>
      <c r="B239" s="98"/>
      <c r="C239" s="98"/>
      <c r="D239" s="98"/>
      <c r="E239" s="98"/>
      <c r="F239" s="98"/>
    </row>
    <row r="240" spans="1:6" x14ac:dyDescent="0.3">
      <c r="A240" s="98"/>
      <c r="B240" s="98"/>
      <c r="C240" s="98"/>
      <c r="D240" s="98"/>
      <c r="E240" s="98"/>
      <c r="F240" s="98"/>
    </row>
    <row r="241" spans="1:6" x14ac:dyDescent="0.3">
      <c r="A241" s="98"/>
      <c r="B241" s="98"/>
      <c r="C241" s="98"/>
      <c r="D241" s="98"/>
      <c r="E241" s="98"/>
      <c r="F241" s="98"/>
    </row>
    <row r="242" spans="1:6" x14ac:dyDescent="0.3">
      <c r="A242" s="98"/>
      <c r="B242" s="98"/>
      <c r="C242" s="98"/>
      <c r="D242" s="98"/>
      <c r="E242" s="98"/>
      <c r="F242" s="98"/>
    </row>
    <row r="243" spans="1:6" x14ac:dyDescent="0.3">
      <c r="A243" s="98"/>
      <c r="B243" s="98"/>
      <c r="C243" s="98"/>
      <c r="D243" s="98"/>
      <c r="E243" s="98"/>
      <c r="F243" s="98"/>
    </row>
    <row r="244" spans="1:6" x14ac:dyDescent="0.3">
      <c r="A244" s="98"/>
      <c r="B244" s="98"/>
      <c r="C244" s="98"/>
      <c r="D244" s="98"/>
      <c r="E244" s="98"/>
      <c r="F244" s="98"/>
    </row>
    <row r="245" spans="1:6" x14ac:dyDescent="0.3">
      <c r="A245" s="98"/>
      <c r="B245" s="98"/>
      <c r="C245" s="98"/>
      <c r="D245" s="98"/>
      <c r="E245" s="98"/>
      <c r="F245" s="98"/>
    </row>
    <row r="246" spans="1:6" x14ac:dyDescent="0.3">
      <c r="A246" s="98"/>
      <c r="B246" s="98"/>
      <c r="C246" s="98"/>
      <c r="D246" s="98"/>
      <c r="E246" s="98"/>
      <c r="F246" s="98"/>
    </row>
    <row r="247" spans="1:6" x14ac:dyDescent="0.3">
      <c r="A247" s="98"/>
      <c r="B247" s="98"/>
      <c r="C247" s="98"/>
      <c r="D247" s="98"/>
      <c r="E247" s="98"/>
      <c r="F247" s="98"/>
    </row>
    <row r="248" spans="1:6" x14ac:dyDescent="0.3">
      <c r="A248" s="98"/>
      <c r="B248" s="98"/>
      <c r="C248" s="98"/>
      <c r="D248" s="98"/>
      <c r="E248" s="98"/>
      <c r="F248" s="98"/>
    </row>
    <row r="249" spans="1:6" x14ac:dyDescent="0.3">
      <c r="A249" s="98"/>
      <c r="B249" s="98"/>
      <c r="C249" s="98"/>
      <c r="D249" s="98"/>
      <c r="E249" s="98"/>
      <c r="F249" s="98"/>
    </row>
    <row r="250" spans="1:6" x14ac:dyDescent="0.3">
      <c r="A250" s="98"/>
      <c r="B250" s="98"/>
      <c r="C250" s="98"/>
      <c r="D250" s="98"/>
      <c r="E250" s="98"/>
      <c r="F250" s="98"/>
    </row>
    <row r="251" spans="1:6" x14ac:dyDescent="0.3">
      <c r="A251" s="98"/>
      <c r="B251" s="98"/>
      <c r="C251" s="98"/>
      <c r="D251" s="98"/>
      <c r="E251" s="98"/>
      <c r="F251" s="98"/>
    </row>
    <row r="252" spans="1:6" x14ac:dyDescent="0.3">
      <c r="A252" s="98"/>
      <c r="B252" s="98"/>
      <c r="C252" s="98"/>
      <c r="D252" s="98"/>
      <c r="E252" s="98"/>
      <c r="F252" s="98"/>
    </row>
    <row r="253" spans="1:6" x14ac:dyDescent="0.3">
      <c r="A253" s="98"/>
      <c r="B253" s="98"/>
      <c r="C253" s="98"/>
      <c r="D253" s="98"/>
      <c r="E253" s="98"/>
      <c r="F253" s="98"/>
    </row>
    <row r="254" spans="1:6" x14ac:dyDescent="0.3">
      <c r="A254" s="98"/>
      <c r="B254" s="98"/>
      <c r="C254" s="98"/>
      <c r="D254" s="98"/>
      <c r="E254" s="98"/>
      <c r="F254" s="98"/>
    </row>
    <row r="255" spans="1:6" x14ac:dyDescent="0.3">
      <c r="A255" s="98"/>
      <c r="B255" s="98"/>
      <c r="C255" s="98"/>
      <c r="D255" s="98"/>
      <c r="E255" s="98"/>
      <c r="F255" s="98"/>
    </row>
    <row r="256" spans="1:6" x14ac:dyDescent="0.3">
      <c r="A256" s="98"/>
      <c r="B256" s="98"/>
      <c r="C256" s="98"/>
      <c r="D256" s="98"/>
      <c r="E256" s="98"/>
      <c r="F256" s="98"/>
    </row>
    <row r="257" spans="1:6" x14ac:dyDescent="0.3">
      <c r="A257" s="98"/>
      <c r="B257" s="98"/>
      <c r="C257" s="98"/>
      <c r="D257" s="98"/>
      <c r="E257" s="98"/>
      <c r="F257" s="98"/>
    </row>
    <row r="258" spans="1:6" x14ac:dyDescent="0.3">
      <c r="A258" s="98"/>
      <c r="B258" s="98"/>
      <c r="C258" s="98"/>
      <c r="D258" s="98"/>
      <c r="E258" s="98"/>
      <c r="F258" s="98"/>
    </row>
    <row r="259" spans="1:6" x14ac:dyDescent="0.3">
      <c r="A259" s="98"/>
      <c r="B259" s="98"/>
      <c r="C259" s="98"/>
      <c r="D259" s="98"/>
      <c r="E259" s="98"/>
      <c r="F259" s="98"/>
    </row>
    <row r="260" spans="1:6" x14ac:dyDescent="0.3">
      <c r="A260" s="98"/>
      <c r="B260" s="98"/>
      <c r="C260" s="98"/>
      <c r="D260" s="98"/>
      <c r="E260" s="98"/>
      <c r="F260" s="98"/>
    </row>
    <row r="261" spans="1:6" x14ac:dyDescent="0.3">
      <c r="A261" s="98"/>
      <c r="B261" s="98"/>
      <c r="C261" s="98"/>
      <c r="D261" s="98"/>
      <c r="E261" s="98"/>
      <c r="F261" s="98"/>
    </row>
    <row r="262" spans="1:6" x14ac:dyDescent="0.3">
      <c r="A262" s="98"/>
      <c r="B262" s="98"/>
      <c r="C262" s="98"/>
      <c r="D262" s="98"/>
      <c r="E262" s="98"/>
      <c r="F262" s="98"/>
    </row>
    <row r="263" spans="1:6" x14ac:dyDescent="0.3">
      <c r="A263" s="98"/>
      <c r="B263" s="98"/>
      <c r="C263" s="98"/>
      <c r="D263" s="98"/>
      <c r="E263" s="98"/>
      <c r="F263" s="98"/>
    </row>
    <row r="264" spans="1:6" x14ac:dyDescent="0.3">
      <c r="A264" s="98"/>
      <c r="B264" s="98"/>
      <c r="C264" s="98"/>
      <c r="D264" s="98"/>
      <c r="E264" s="98"/>
      <c r="F264" s="98"/>
    </row>
    <row r="265" spans="1:6" x14ac:dyDescent="0.3">
      <c r="A265" s="98"/>
      <c r="B265" s="98"/>
      <c r="C265" s="98"/>
      <c r="D265" s="98"/>
      <c r="E265" s="98"/>
      <c r="F265" s="98"/>
    </row>
    <row r="266" spans="1:6" x14ac:dyDescent="0.3">
      <c r="A266" s="98"/>
      <c r="B266" s="98"/>
      <c r="C266" s="98"/>
      <c r="D266" s="98"/>
      <c r="E266" s="98"/>
      <c r="F266" s="98"/>
    </row>
    <row r="267" spans="1:6" x14ac:dyDescent="0.3">
      <c r="A267" s="98"/>
      <c r="B267" s="98"/>
      <c r="C267" s="98"/>
      <c r="D267" s="98"/>
      <c r="E267" s="98"/>
      <c r="F267" s="98"/>
    </row>
    <row r="268" spans="1:6" x14ac:dyDescent="0.3">
      <c r="A268" s="98"/>
      <c r="B268" s="98"/>
      <c r="C268" s="98"/>
      <c r="D268" s="98"/>
      <c r="E268" s="98"/>
      <c r="F268" s="98"/>
    </row>
    <row r="269" spans="1:6" x14ac:dyDescent="0.3">
      <c r="A269" s="98"/>
      <c r="B269" s="98"/>
      <c r="C269" s="98"/>
      <c r="D269" s="98"/>
      <c r="E269" s="98"/>
      <c r="F269" s="98"/>
    </row>
    <row r="270" spans="1:6" x14ac:dyDescent="0.3">
      <c r="A270" s="98"/>
      <c r="B270" s="98"/>
      <c r="C270" s="98"/>
      <c r="D270" s="98"/>
      <c r="E270" s="98"/>
      <c r="F270" s="98"/>
    </row>
    <row r="271" spans="1:6" x14ac:dyDescent="0.3">
      <c r="A271" s="98"/>
      <c r="B271" s="98"/>
      <c r="C271" s="98"/>
      <c r="D271" s="98"/>
      <c r="E271" s="98"/>
      <c r="F271" s="98"/>
    </row>
    <row r="272" spans="1:6" x14ac:dyDescent="0.3">
      <c r="A272" s="98"/>
      <c r="B272" s="98"/>
      <c r="C272" s="98"/>
      <c r="D272" s="98"/>
      <c r="E272" s="98"/>
      <c r="F272" s="98"/>
    </row>
    <row r="273" spans="1:6" x14ac:dyDescent="0.3">
      <c r="A273" s="98"/>
      <c r="B273" s="98"/>
      <c r="C273" s="98"/>
      <c r="D273" s="98"/>
      <c r="E273" s="98"/>
      <c r="F273" s="98"/>
    </row>
    <row r="274" spans="1:6" x14ac:dyDescent="0.3">
      <c r="A274" s="98"/>
      <c r="B274" s="98"/>
      <c r="C274" s="98"/>
      <c r="D274" s="98"/>
      <c r="E274" s="98"/>
      <c r="F274" s="98"/>
    </row>
    <row r="275" spans="1:6" x14ac:dyDescent="0.3">
      <c r="A275" s="98"/>
      <c r="B275" s="98"/>
      <c r="C275" s="98"/>
      <c r="D275" s="98"/>
      <c r="E275" s="98"/>
      <c r="F275" s="98"/>
    </row>
    <row r="276" spans="1:6" x14ac:dyDescent="0.3">
      <c r="A276" s="98"/>
      <c r="B276" s="98"/>
      <c r="C276" s="98"/>
      <c r="D276" s="98"/>
      <c r="E276" s="98"/>
      <c r="F276" s="98"/>
    </row>
    <row r="277" spans="1:6" x14ac:dyDescent="0.3">
      <c r="A277" s="98"/>
      <c r="B277" s="98"/>
      <c r="C277" s="98"/>
      <c r="D277" s="98"/>
      <c r="E277" s="98"/>
      <c r="F277" s="98"/>
    </row>
    <row r="278" spans="1:6" x14ac:dyDescent="0.3">
      <c r="A278" s="98"/>
      <c r="B278" s="98"/>
      <c r="C278" s="98"/>
      <c r="D278" s="98"/>
      <c r="E278" s="98"/>
      <c r="F278" s="98"/>
    </row>
    <row r="279" spans="1:6" x14ac:dyDescent="0.3">
      <c r="A279" s="98"/>
      <c r="B279" s="98"/>
      <c r="C279" s="98"/>
      <c r="D279" s="98"/>
      <c r="E279" s="98"/>
      <c r="F279" s="98"/>
    </row>
    <row r="280" spans="1:6" x14ac:dyDescent="0.3">
      <c r="A280" s="98"/>
      <c r="B280" s="98"/>
      <c r="C280" s="98"/>
      <c r="D280" s="98"/>
      <c r="E280" s="98"/>
      <c r="F280" s="98"/>
    </row>
    <row r="281" spans="1:6" x14ac:dyDescent="0.3">
      <c r="A281" s="98"/>
      <c r="B281" s="98"/>
      <c r="C281" s="98"/>
      <c r="D281" s="98"/>
      <c r="E281" s="98"/>
      <c r="F281" s="98"/>
    </row>
    <row r="282" spans="1:6" x14ac:dyDescent="0.3">
      <c r="A282" s="98"/>
      <c r="B282" s="98"/>
      <c r="C282" s="98"/>
      <c r="D282" s="98"/>
      <c r="E282" s="98"/>
      <c r="F282" s="98"/>
    </row>
    <row r="283" spans="1:6" x14ac:dyDescent="0.3">
      <c r="A283" s="98"/>
      <c r="B283" s="98"/>
      <c r="C283" s="98"/>
      <c r="D283" s="98"/>
      <c r="E283" s="98"/>
      <c r="F283" s="98"/>
    </row>
    <row r="284" spans="1:6" x14ac:dyDescent="0.3">
      <c r="A284" s="98"/>
      <c r="B284" s="98"/>
      <c r="C284" s="98"/>
      <c r="D284" s="98"/>
      <c r="E284" s="98"/>
      <c r="F284" s="98"/>
    </row>
    <row r="285" spans="1:6" x14ac:dyDescent="0.3">
      <c r="A285" s="98"/>
      <c r="B285" s="98"/>
      <c r="C285" s="98"/>
      <c r="D285" s="98"/>
      <c r="E285" s="98"/>
      <c r="F285" s="98"/>
    </row>
    <row r="286" spans="1:6" x14ac:dyDescent="0.3">
      <c r="A286" s="98"/>
      <c r="B286" s="98"/>
      <c r="C286" s="98"/>
      <c r="D286" s="98"/>
      <c r="E286" s="98"/>
      <c r="F286" s="98"/>
    </row>
    <row r="287" spans="1:6" x14ac:dyDescent="0.3">
      <c r="A287" s="98"/>
      <c r="B287" s="98"/>
      <c r="C287" s="98"/>
      <c r="D287" s="98"/>
      <c r="E287" s="98"/>
      <c r="F287" s="98"/>
    </row>
    <row r="288" spans="1:6" x14ac:dyDescent="0.3">
      <c r="A288" s="98"/>
      <c r="B288" s="98"/>
      <c r="C288" s="98"/>
      <c r="D288" s="98"/>
      <c r="E288" s="98"/>
      <c r="F288" s="98"/>
    </row>
    <row r="289" spans="1:6" x14ac:dyDescent="0.3">
      <c r="A289" s="98"/>
      <c r="B289" s="98"/>
      <c r="C289" s="98"/>
      <c r="D289" s="98"/>
      <c r="E289" s="98"/>
      <c r="F289" s="98"/>
    </row>
    <row r="290" spans="1:6" x14ac:dyDescent="0.3">
      <c r="A290" s="98"/>
      <c r="B290" s="98"/>
      <c r="C290" s="98"/>
      <c r="D290" s="98"/>
      <c r="E290" s="98"/>
      <c r="F290" s="98"/>
    </row>
    <row r="291" spans="1:6" x14ac:dyDescent="0.3">
      <c r="A291" s="98"/>
      <c r="B291" s="98"/>
      <c r="C291" s="98"/>
      <c r="D291" s="98"/>
      <c r="E291" s="98"/>
      <c r="F291" s="98"/>
    </row>
    <row r="292" spans="1:6" x14ac:dyDescent="0.3">
      <c r="A292" s="98"/>
      <c r="B292" s="98"/>
      <c r="C292" s="98"/>
      <c r="D292" s="98"/>
      <c r="E292" s="98"/>
      <c r="F292" s="98"/>
    </row>
    <row r="293" spans="1:6" x14ac:dyDescent="0.3">
      <c r="A293" s="98"/>
      <c r="B293" s="98"/>
      <c r="C293" s="98"/>
      <c r="D293" s="98"/>
      <c r="E293" s="98"/>
      <c r="F293" s="98"/>
    </row>
    <row r="294" spans="1:6" x14ac:dyDescent="0.3">
      <c r="A294" s="98"/>
      <c r="B294" s="98"/>
      <c r="C294" s="98"/>
      <c r="D294" s="98"/>
      <c r="E294" s="98"/>
      <c r="F294" s="98"/>
    </row>
    <row r="295" spans="1:6" x14ac:dyDescent="0.3">
      <c r="A295" s="98"/>
      <c r="B295" s="98"/>
      <c r="C295" s="98"/>
      <c r="D295" s="98"/>
      <c r="E295" s="98"/>
      <c r="F295" s="98"/>
    </row>
    <row r="296" spans="1:6" x14ac:dyDescent="0.3">
      <c r="A296" s="98"/>
      <c r="B296" s="98"/>
      <c r="C296" s="98"/>
      <c r="D296" s="98"/>
      <c r="E296" s="98"/>
      <c r="F296" s="98"/>
    </row>
    <row r="297" spans="1:6" x14ac:dyDescent="0.3">
      <c r="A297" s="98"/>
      <c r="B297" s="98"/>
      <c r="C297" s="98"/>
      <c r="D297" s="98"/>
      <c r="E297" s="98"/>
      <c r="F297" s="98"/>
    </row>
    <row r="298" spans="1:6" x14ac:dyDescent="0.3">
      <c r="A298" s="98"/>
      <c r="B298" s="98"/>
      <c r="C298" s="98"/>
      <c r="D298" s="98"/>
      <c r="E298" s="98"/>
      <c r="F298" s="98"/>
    </row>
    <row r="299" spans="1:6" x14ac:dyDescent="0.3">
      <c r="A299" s="98"/>
      <c r="B299" s="98"/>
      <c r="C299" s="98"/>
      <c r="D299" s="98"/>
      <c r="E299" s="98"/>
      <c r="F299" s="98"/>
    </row>
    <row r="300" spans="1:6" x14ac:dyDescent="0.3">
      <c r="A300" s="98"/>
      <c r="B300" s="98"/>
      <c r="C300" s="98"/>
      <c r="D300" s="98"/>
      <c r="E300" s="98"/>
      <c r="F300" s="98"/>
    </row>
    <row r="301" spans="1:6" x14ac:dyDescent="0.3">
      <c r="A301" s="98"/>
      <c r="B301" s="98"/>
      <c r="C301" s="98"/>
      <c r="D301" s="98"/>
      <c r="E301" s="98"/>
      <c r="F301" s="98"/>
    </row>
    <row r="302" spans="1:6" x14ac:dyDescent="0.3">
      <c r="A302" s="98"/>
      <c r="B302" s="98"/>
      <c r="C302" s="98"/>
      <c r="D302" s="98"/>
      <c r="E302" s="98"/>
      <c r="F302" s="98"/>
    </row>
    <row r="303" spans="1:6" x14ac:dyDescent="0.3">
      <c r="A303" s="98"/>
      <c r="B303" s="98"/>
      <c r="C303" s="98"/>
      <c r="D303" s="98"/>
      <c r="E303" s="98"/>
      <c r="F303" s="98"/>
    </row>
    <row r="304" spans="1:6" x14ac:dyDescent="0.3">
      <c r="A304" s="98"/>
      <c r="B304" s="98"/>
      <c r="C304" s="98"/>
      <c r="D304" s="98"/>
      <c r="E304" s="98"/>
      <c r="F304" s="98"/>
    </row>
    <row r="305" spans="1:6" x14ac:dyDescent="0.3">
      <c r="A305" s="98"/>
      <c r="B305" s="98"/>
      <c r="C305" s="98"/>
      <c r="D305" s="98"/>
      <c r="E305" s="98"/>
      <c r="F305" s="98"/>
    </row>
    <row r="306" spans="1:6" x14ac:dyDescent="0.3">
      <c r="A306" s="98"/>
      <c r="B306" s="98"/>
      <c r="C306" s="98"/>
      <c r="D306" s="98"/>
      <c r="E306" s="98"/>
      <c r="F306" s="98"/>
    </row>
    <row r="307" spans="1:6" x14ac:dyDescent="0.3">
      <c r="A307" s="98"/>
      <c r="B307" s="98"/>
      <c r="C307" s="98"/>
      <c r="D307" s="98"/>
      <c r="E307" s="98"/>
      <c r="F307" s="98"/>
    </row>
    <row r="308" spans="1:6" x14ac:dyDescent="0.3">
      <c r="A308" s="98"/>
      <c r="B308" s="98"/>
      <c r="C308" s="98"/>
      <c r="D308" s="98"/>
      <c r="E308" s="98"/>
      <c r="F308" s="98"/>
    </row>
    <row r="309" spans="1:6" x14ac:dyDescent="0.3">
      <c r="A309" s="98"/>
      <c r="B309" s="98"/>
      <c r="C309" s="98"/>
      <c r="D309" s="98"/>
      <c r="E309" s="98"/>
      <c r="F309" s="98"/>
    </row>
    <row r="310" spans="1:6" x14ac:dyDescent="0.3">
      <c r="A310" s="98"/>
      <c r="B310" s="98"/>
      <c r="C310" s="98"/>
      <c r="D310" s="98"/>
      <c r="E310" s="98"/>
      <c r="F310" s="98"/>
    </row>
    <row r="311" spans="1:6" x14ac:dyDescent="0.3">
      <c r="A311" s="98"/>
      <c r="B311" s="98"/>
      <c r="C311" s="98"/>
      <c r="D311" s="98"/>
      <c r="E311" s="98"/>
      <c r="F311" s="98"/>
    </row>
    <row r="312" spans="1:6" x14ac:dyDescent="0.3">
      <c r="A312" s="98"/>
      <c r="B312" s="98"/>
      <c r="C312" s="98"/>
      <c r="D312" s="98"/>
      <c r="E312" s="98"/>
      <c r="F312" s="98"/>
    </row>
    <row r="313" spans="1:6" x14ac:dyDescent="0.3">
      <c r="A313" s="98"/>
      <c r="B313" s="98"/>
      <c r="C313" s="98"/>
      <c r="D313" s="98"/>
      <c r="E313" s="98"/>
      <c r="F313" s="98"/>
    </row>
    <row r="314" spans="1:6" x14ac:dyDescent="0.3">
      <c r="A314" s="98"/>
      <c r="B314" s="98"/>
      <c r="C314" s="98"/>
      <c r="D314" s="98"/>
      <c r="E314" s="98"/>
      <c r="F314" s="98"/>
    </row>
    <row r="315" spans="1:6" x14ac:dyDescent="0.3">
      <c r="A315" s="98"/>
      <c r="B315" s="98"/>
      <c r="C315" s="98"/>
      <c r="D315" s="98"/>
      <c r="E315" s="98"/>
      <c r="F315" s="98"/>
    </row>
    <row r="316" spans="1:6" x14ac:dyDescent="0.3">
      <c r="A316" s="98"/>
      <c r="B316" s="98"/>
      <c r="C316" s="98"/>
      <c r="D316" s="98"/>
      <c r="E316" s="98"/>
      <c r="F316" s="98"/>
    </row>
    <row r="317" spans="1:6" x14ac:dyDescent="0.3">
      <c r="A317" s="98"/>
      <c r="B317" s="98"/>
      <c r="C317" s="98"/>
      <c r="D317" s="98"/>
      <c r="E317" s="98"/>
      <c r="F317" s="98"/>
    </row>
    <row r="318" spans="1:6" x14ac:dyDescent="0.3">
      <c r="A318" s="98"/>
      <c r="B318" s="98"/>
      <c r="C318" s="98"/>
      <c r="D318" s="98"/>
      <c r="E318" s="98"/>
      <c r="F318" s="98"/>
    </row>
    <row r="319" spans="1:6" x14ac:dyDescent="0.3">
      <c r="A319" s="98"/>
      <c r="B319" s="98"/>
      <c r="C319" s="98"/>
      <c r="D319" s="98"/>
      <c r="E319" s="98"/>
      <c r="F319" s="98"/>
    </row>
    <row r="320" spans="1:6" x14ac:dyDescent="0.3">
      <c r="A320" s="98"/>
      <c r="B320" s="98"/>
      <c r="C320" s="98"/>
      <c r="D320" s="98"/>
      <c r="E320" s="98"/>
      <c r="F320" s="98"/>
    </row>
    <row r="321" spans="1:6" x14ac:dyDescent="0.3">
      <c r="A321" s="98"/>
      <c r="B321" s="98"/>
      <c r="C321" s="98"/>
      <c r="D321" s="98"/>
      <c r="E321" s="98"/>
      <c r="F321" s="98"/>
    </row>
    <row r="322" spans="1:6" x14ac:dyDescent="0.3">
      <c r="A322" s="98"/>
      <c r="B322" s="98"/>
      <c r="C322" s="98"/>
      <c r="D322" s="98"/>
      <c r="E322" s="98"/>
      <c r="F322" s="98"/>
    </row>
    <row r="323" spans="1:6" x14ac:dyDescent="0.3">
      <c r="A323" s="98"/>
      <c r="B323" s="98"/>
      <c r="C323" s="98"/>
      <c r="D323" s="98"/>
      <c r="E323" s="98"/>
      <c r="F323" s="98"/>
    </row>
    <row r="324" spans="1:6" x14ac:dyDescent="0.3">
      <c r="A324" s="98"/>
      <c r="B324" s="98"/>
      <c r="C324" s="98"/>
      <c r="D324" s="98"/>
      <c r="E324" s="98"/>
      <c r="F324" s="98"/>
    </row>
    <row r="325" spans="1:6" x14ac:dyDescent="0.3">
      <c r="A325" s="98"/>
      <c r="B325" s="98"/>
      <c r="C325" s="98"/>
      <c r="D325" s="98"/>
      <c r="E325" s="98"/>
      <c r="F325" s="98"/>
    </row>
    <row r="326" spans="1:6" x14ac:dyDescent="0.3">
      <c r="A326" s="98"/>
      <c r="B326" s="98"/>
      <c r="C326" s="98"/>
      <c r="D326" s="98"/>
      <c r="E326" s="98"/>
      <c r="F326" s="98"/>
    </row>
    <row r="327" spans="1:6" x14ac:dyDescent="0.3">
      <c r="A327" s="98"/>
      <c r="B327" s="98"/>
      <c r="C327" s="98"/>
      <c r="D327" s="98"/>
      <c r="E327" s="98"/>
      <c r="F327" s="98"/>
    </row>
    <row r="328" spans="1:6" x14ac:dyDescent="0.3">
      <c r="A328" s="98"/>
      <c r="B328" s="98"/>
      <c r="C328" s="98"/>
      <c r="D328" s="98"/>
      <c r="E328" s="98"/>
      <c r="F328" s="98"/>
    </row>
    <row r="329" spans="1:6" x14ac:dyDescent="0.3">
      <c r="A329" s="98"/>
      <c r="B329" s="98"/>
      <c r="C329" s="98"/>
      <c r="D329" s="98"/>
      <c r="E329" s="98"/>
      <c r="F329" s="98"/>
    </row>
    <row r="330" spans="1:6" x14ac:dyDescent="0.3">
      <c r="A330" s="98"/>
      <c r="B330" s="98"/>
      <c r="C330" s="98"/>
      <c r="D330" s="98"/>
      <c r="E330" s="98"/>
      <c r="F330" s="98"/>
    </row>
    <row r="331" spans="1:6" x14ac:dyDescent="0.3">
      <c r="A331" s="98"/>
      <c r="B331" s="98"/>
      <c r="C331" s="98"/>
      <c r="D331" s="98"/>
      <c r="E331" s="98"/>
      <c r="F331" s="98"/>
    </row>
    <row r="332" spans="1:6" x14ac:dyDescent="0.3">
      <c r="A332" s="98"/>
      <c r="B332" s="98"/>
      <c r="C332" s="98"/>
      <c r="D332" s="98"/>
      <c r="E332" s="98"/>
      <c r="F332" s="98"/>
    </row>
    <row r="333" spans="1:6" x14ac:dyDescent="0.3">
      <c r="A333" s="98"/>
      <c r="B333" s="98"/>
      <c r="C333" s="98"/>
      <c r="D333" s="98"/>
      <c r="E333" s="98"/>
      <c r="F333" s="98"/>
    </row>
    <row r="334" spans="1:6" x14ac:dyDescent="0.3">
      <c r="A334" s="98"/>
      <c r="B334" s="98"/>
      <c r="C334" s="98"/>
      <c r="D334" s="98"/>
      <c r="E334" s="98"/>
      <c r="F334" s="98"/>
    </row>
    <row r="335" spans="1:6" x14ac:dyDescent="0.3">
      <c r="A335" s="98"/>
      <c r="B335" s="98"/>
      <c r="C335" s="98"/>
      <c r="D335" s="98"/>
      <c r="E335" s="98"/>
      <c r="F335" s="98"/>
    </row>
    <row r="336" spans="1:6" x14ac:dyDescent="0.3">
      <c r="A336" s="98"/>
      <c r="B336" s="98"/>
      <c r="C336" s="98"/>
      <c r="D336" s="98"/>
      <c r="E336" s="98"/>
      <c r="F336" s="98"/>
    </row>
    <row r="337" spans="1:6" x14ac:dyDescent="0.3">
      <c r="A337" s="98"/>
      <c r="B337" s="98"/>
      <c r="C337" s="98"/>
      <c r="D337" s="98"/>
      <c r="E337" s="98"/>
      <c r="F337" s="98"/>
    </row>
    <row r="338" spans="1:6" x14ac:dyDescent="0.3">
      <c r="A338" s="98"/>
      <c r="B338" s="98"/>
      <c r="C338" s="98"/>
      <c r="D338" s="98"/>
      <c r="E338" s="98"/>
      <c r="F338" s="98"/>
    </row>
    <row r="339" spans="1:6" x14ac:dyDescent="0.3">
      <c r="A339" s="98"/>
      <c r="B339" s="98"/>
      <c r="C339" s="98"/>
      <c r="D339" s="98"/>
      <c r="E339" s="98"/>
      <c r="F339" s="98"/>
    </row>
    <row r="340" spans="1:6" x14ac:dyDescent="0.3">
      <c r="A340" s="98"/>
      <c r="B340" s="98"/>
      <c r="C340" s="98"/>
      <c r="D340" s="98"/>
      <c r="E340" s="98"/>
      <c r="F340" s="98"/>
    </row>
    <row r="341" spans="1:6" x14ac:dyDescent="0.3">
      <c r="A341" s="98"/>
      <c r="B341" s="98"/>
      <c r="C341" s="98"/>
      <c r="D341" s="98"/>
      <c r="E341" s="98"/>
      <c r="F341" s="98"/>
    </row>
    <row r="342" spans="1:6" x14ac:dyDescent="0.3">
      <c r="A342" s="98"/>
      <c r="B342" s="98"/>
      <c r="C342" s="98"/>
      <c r="D342" s="98"/>
      <c r="E342" s="98"/>
      <c r="F342" s="98"/>
    </row>
    <row r="343" spans="1:6" x14ac:dyDescent="0.3">
      <c r="A343" s="98"/>
      <c r="B343" s="98"/>
      <c r="C343" s="98"/>
      <c r="D343" s="98"/>
      <c r="E343" s="98"/>
      <c r="F343" s="98"/>
    </row>
    <row r="344" spans="1:6" x14ac:dyDescent="0.3">
      <c r="A344" s="98"/>
      <c r="B344" s="98"/>
      <c r="C344" s="98"/>
      <c r="D344" s="98"/>
      <c r="E344" s="98"/>
      <c r="F344" s="98"/>
    </row>
    <row r="345" spans="1:6" x14ac:dyDescent="0.3">
      <c r="A345" s="98"/>
      <c r="B345" s="98"/>
      <c r="C345" s="98"/>
      <c r="D345" s="98"/>
      <c r="E345" s="98"/>
      <c r="F345" s="98"/>
    </row>
    <row r="346" spans="1:6" x14ac:dyDescent="0.3">
      <c r="A346" s="98"/>
      <c r="B346" s="98"/>
      <c r="C346" s="98"/>
      <c r="D346" s="98"/>
      <c r="E346" s="98"/>
      <c r="F346" s="98"/>
    </row>
    <row r="347" spans="1:6" x14ac:dyDescent="0.3">
      <c r="A347" s="98"/>
      <c r="B347" s="98"/>
      <c r="C347" s="98"/>
      <c r="D347" s="98"/>
      <c r="E347" s="98"/>
      <c r="F347" s="98"/>
    </row>
    <row r="348" spans="1:6" x14ac:dyDescent="0.3">
      <c r="A348" s="98"/>
      <c r="B348" s="98"/>
      <c r="C348" s="98"/>
      <c r="D348" s="98"/>
      <c r="E348" s="98"/>
      <c r="F348" s="98"/>
    </row>
    <row r="349" spans="1:6" x14ac:dyDescent="0.3">
      <c r="A349" s="98"/>
      <c r="B349" s="98"/>
      <c r="C349" s="98"/>
      <c r="D349" s="98"/>
      <c r="E349" s="98"/>
      <c r="F349" s="98"/>
    </row>
    <row r="350" spans="1:6" x14ac:dyDescent="0.3">
      <c r="A350" s="98"/>
      <c r="B350" s="98"/>
      <c r="C350" s="98"/>
      <c r="D350" s="98"/>
      <c r="E350" s="98"/>
      <c r="F350" s="98"/>
    </row>
    <row r="351" spans="1:6" x14ac:dyDescent="0.3">
      <c r="A351" s="98"/>
      <c r="B351" s="98"/>
      <c r="C351" s="98"/>
      <c r="D351" s="98"/>
      <c r="E351" s="98"/>
      <c r="F351" s="98"/>
    </row>
    <row r="352" spans="1:6" x14ac:dyDescent="0.3">
      <c r="A352" s="98"/>
      <c r="B352" s="98"/>
      <c r="C352" s="98"/>
      <c r="D352" s="98"/>
      <c r="E352" s="98"/>
      <c r="F352" s="98"/>
    </row>
    <row r="353" spans="1:6" x14ac:dyDescent="0.3">
      <c r="A353" s="98"/>
      <c r="B353" s="98"/>
      <c r="C353" s="98"/>
      <c r="D353" s="98"/>
      <c r="E353" s="98"/>
      <c r="F353" s="98"/>
    </row>
    <row r="354" spans="1:6" x14ac:dyDescent="0.3">
      <c r="A354" s="98"/>
      <c r="B354" s="98"/>
      <c r="C354" s="98"/>
      <c r="D354" s="98"/>
      <c r="E354" s="98"/>
      <c r="F354" s="98"/>
    </row>
    <row r="355" spans="1:6" x14ac:dyDescent="0.3">
      <c r="A355" s="98"/>
      <c r="B355" s="98"/>
      <c r="C355" s="98"/>
      <c r="D355" s="98"/>
      <c r="E355" s="98"/>
      <c r="F355" s="98"/>
    </row>
    <row r="356" spans="1:6" x14ac:dyDescent="0.3">
      <c r="A356" s="98"/>
      <c r="B356" s="98"/>
      <c r="C356" s="98"/>
      <c r="D356" s="98"/>
      <c r="E356" s="98"/>
      <c r="F356" s="98"/>
    </row>
    <row r="357" spans="1:6" x14ac:dyDescent="0.3">
      <c r="A357" s="98"/>
      <c r="B357" s="98"/>
      <c r="C357" s="98"/>
      <c r="D357" s="98"/>
      <c r="E357" s="98"/>
      <c r="F357" s="98"/>
    </row>
    <row r="358" spans="1:6" x14ac:dyDescent="0.3">
      <c r="A358" s="98"/>
      <c r="B358" s="98"/>
      <c r="C358" s="98"/>
      <c r="D358" s="98"/>
      <c r="E358" s="98"/>
      <c r="F358" s="98"/>
    </row>
    <row r="359" spans="1:6" x14ac:dyDescent="0.3">
      <c r="A359" s="98"/>
      <c r="B359" s="98"/>
      <c r="C359" s="98"/>
      <c r="D359" s="98"/>
      <c r="E359" s="98"/>
      <c r="F359" s="98"/>
    </row>
    <row r="360" spans="1:6" x14ac:dyDescent="0.3">
      <c r="A360" s="98"/>
      <c r="B360" s="98"/>
      <c r="C360" s="98"/>
      <c r="D360" s="98"/>
      <c r="E360" s="98"/>
      <c r="F360" s="98"/>
    </row>
    <row r="361" spans="1:6" x14ac:dyDescent="0.3">
      <c r="A361" s="98"/>
      <c r="B361" s="98"/>
      <c r="C361" s="98"/>
      <c r="D361" s="98"/>
      <c r="E361" s="98"/>
      <c r="F361" s="98"/>
    </row>
    <row r="362" spans="1:6" x14ac:dyDescent="0.3">
      <c r="A362" s="98"/>
      <c r="B362" s="98"/>
      <c r="C362" s="98"/>
      <c r="D362" s="98"/>
      <c r="E362" s="98"/>
      <c r="F362" s="98"/>
    </row>
    <row r="363" spans="1:6" x14ac:dyDescent="0.3">
      <c r="A363" s="98"/>
      <c r="B363" s="98"/>
      <c r="C363" s="98"/>
      <c r="D363" s="98"/>
      <c r="E363" s="98"/>
      <c r="F363" s="98"/>
    </row>
    <row r="364" spans="1:6" x14ac:dyDescent="0.3">
      <c r="A364" s="98"/>
      <c r="B364" s="98"/>
      <c r="C364" s="98"/>
      <c r="D364" s="98"/>
      <c r="E364" s="98"/>
      <c r="F364" s="98"/>
    </row>
    <row r="365" spans="1:6" x14ac:dyDescent="0.3">
      <c r="A365" s="98"/>
      <c r="B365" s="98"/>
      <c r="C365" s="98"/>
      <c r="D365" s="98"/>
      <c r="E365" s="98"/>
      <c r="F365" s="98"/>
    </row>
    <row r="366" spans="1:6" x14ac:dyDescent="0.3">
      <c r="A366" s="98"/>
      <c r="B366" s="98"/>
      <c r="C366" s="98"/>
      <c r="D366" s="98"/>
      <c r="E366" s="98"/>
      <c r="F366" s="98"/>
    </row>
    <row r="367" spans="1:6" x14ac:dyDescent="0.3">
      <c r="A367" s="98"/>
      <c r="B367" s="98"/>
      <c r="C367" s="98"/>
      <c r="D367" s="98"/>
      <c r="E367" s="98"/>
      <c r="F367" s="98"/>
    </row>
    <row r="368" spans="1:6" x14ac:dyDescent="0.3">
      <c r="A368" s="98"/>
      <c r="B368" s="98"/>
      <c r="C368" s="98"/>
      <c r="D368" s="98"/>
      <c r="E368" s="98"/>
      <c r="F368" s="98"/>
    </row>
    <row r="369" spans="1:6" x14ac:dyDescent="0.3">
      <c r="A369" s="98"/>
      <c r="B369" s="98"/>
      <c r="C369" s="98"/>
      <c r="D369" s="98"/>
      <c r="E369" s="98"/>
      <c r="F369" s="98"/>
    </row>
    <row r="370" spans="1:6" x14ac:dyDescent="0.3">
      <c r="A370" s="98"/>
      <c r="B370" s="98"/>
      <c r="C370" s="98"/>
      <c r="D370" s="98"/>
      <c r="E370" s="98"/>
      <c r="F370" s="98"/>
    </row>
    <row r="371" spans="1:6" x14ac:dyDescent="0.3">
      <c r="A371" s="98"/>
      <c r="B371" s="98"/>
      <c r="C371" s="98"/>
      <c r="D371" s="98"/>
      <c r="E371" s="98"/>
      <c r="F371" s="98"/>
    </row>
    <row r="372" spans="1:6" x14ac:dyDescent="0.3">
      <c r="A372" s="98"/>
      <c r="B372" s="98"/>
      <c r="C372" s="98"/>
      <c r="D372" s="98"/>
      <c r="E372" s="98"/>
      <c r="F372" s="98"/>
    </row>
    <row r="373" spans="1:6" x14ac:dyDescent="0.3">
      <c r="A373" s="98"/>
      <c r="B373" s="98"/>
      <c r="C373" s="98"/>
      <c r="D373" s="98"/>
      <c r="E373" s="98"/>
      <c r="F373" s="98"/>
    </row>
    <row r="374" spans="1:6" x14ac:dyDescent="0.3">
      <c r="A374" s="98"/>
      <c r="B374" s="98"/>
      <c r="C374" s="98"/>
      <c r="D374" s="98"/>
      <c r="E374" s="98"/>
      <c r="F374" s="98"/>
    </row>
    <row r="375" spans="1:6" x14ac:dyDescent="0.3">
      <c r="A375" s="98"/>
      <c r="B375" s="98"/>
      <c r="C375" s="98"/>
      <c r="D375" s="98"/>
      <c r="E375" s="98"/>
      <c r="F375" s="98"/>
    </row>
    <row r="376" spans="1:6" x14ac:dyDescent="0.3">
      <c r="A376" s="98"/>
      <c r="B376" s="98"/>
      <c r="C376" s="98"/>
      <c r="D376" s="98"/>
      <c r="E376" s="98"/>
      <c r="F376" s="98"/>
    </row>
    <row r="377" spans="1:6" x14ac:dyDescent="0.3">
      <c r="A377" s="98"/>
      <c r="B377" s="98"/>
      <c r="C377" s="98"/>
      <c r="D377" s="98"/>
      <c r="E377" s="98"/>
      <c r="F377" s="98"/>
    </row>
    <row r="378" spans="1:6" x14ac:dyDescent="0.3">
      <c r="A378" s="98"/>
      <c r="B378" s="98"/>
      <c r="C378" s="98"/>
      <c r="D378" s="98"/>
      <c r="E378" s="98"/>
      <c r="F378" s="98"/>
    </row>
    <row r="379" spans="1:6" x14ac:dyDescent="0.3">
      <c r="A379" s="98"/>
      <c r="B379" s="98"/>
      <c r="C379" s="98"/>
      <c r="D379" s="98"/>
      <c r="E379" s="98"/>
      <c r="F379" s="98"/>
    </row>
    <row r="380" spans="1:6" x14ac:dyDescent="0.3">
      <c r="A380" s="98"/>
      <c r="B380" s="98"/>
      <c r="C380" s="98"/>
      <c r="D380" s="98"/>
      <c r="E380" s="98"/>
      <c r="F380" s="98"/>
    </row>
    <row r="381" spans="1:6" x14ac:dyDescent="0.3">
      <c r="A381" s="98"/>
      <c r="B381" s="98"/>
      <c r="C381" s="98"/>
      <c r="D381" s="98"/>
      <c r="E381" s="98"/>
      <c r="F381" s="98"/>
    </row>
    <row r="382" spans="1:6" x14ac:dyDescent="0.3">
      <c r="A382" s="98"/>
      <c r="B382" s="98"/>
      <c r="C382" s="98"/>
      <c r="D382" s="98"/>
      <c r="E382" s="98"/>
      <c r="F382" s="98"/>
    </row>
    <row r="383" spans="1:6" x14ac:dyDescent="0.3">
      <c r="A383" s="98"/>
      <c r="B383" s="98"/>
      <c r="C383" s="98"/>
      <c r="D383" s="98"/>
      <c r="E383" s="98"/>
      <c r="F383" s="98"/>
    </row>
    <row r="384" spans="1:6" x14ac:dyDescent="0.3">
      <c r="A384" s="98"/>
      <c r="B384" s="98"/>
      <c r="C384" s="98"/>
      <c r="D384" s="98"/>
      <c r="E384" s="98"/>
      <c r="F384" s="98"/>
    </row>
    <row r="385" spans="1:6" x14ac:dyDescent="0.3">
      <c r="A385" s="98"/>
      <c r="B385" s="98"/>
      <c r="C385" s="98"/>
      <c r="D385" s="98"/>
      <c r="E385" s="98"/>
      <c r="F385" s="98"/>
    </row>
    <row r="386" spans="1:6" x14ac:dyDescent="0.3">
      <c r="A386" s="98"/>
      <c r="B386" s="98"/>
      <c r="C386" s="98"/>
      <c r="D386" s="98"/>
      <c r="E386" s="98"/>
      <c r="F386" s="98"/>
    </row>
    <row r="387" spans="1:6" x14ac:dyDescent="0.3">
      <c r="A387" s="98"/>
      <c r="B387" s="98"/>
      <c r="C387" s="98"/>
      <c r="D387" s="98"/>
      <c r="E387" s="98"/>
      <c r="F387" s="98"/>
    </row>
    <row r="388" spans="1:6" x14ac:dyDescent="0.3">
      <c r="A388" s="98"/>
      <c r="B388" s="98"/>
      <c r="C388" s="98"/>
      <c r="D388" s="98"/>
      <c r="E388" s="98"/>
      <c r="F388" s="98"/>
    </row>
    <row r="389" spans="1:6" x14ac:dyDescent="0.3">
      <c r="A389" s="98"/>
      <c r="B389" s="98"/>
      <c r="C389" s="98"/>
      <c r="D389" s="98"/>
      <c r="E389" s="98"/>
      <c r="F389" s="98"/>
    </row>
    <row r="390" spans="1:6" x14ac:dyDescent="0.3">
      <c r="A390" s="98"/>
      <c r="B390" s="98"/>
      <c r="C390" s="98"/>
      <c r="D390" s="98"/>
      <c r="E390" s="98"/>
      <c r="F390" s="98"/>
    </row>
    <row r="391" spans="1:6" x14ac:dyDescent="0.3">
      <c r="A391" s="98"/>
      <c r="B391" s="98"/>
      <c r="C391" s="98"/>
      <c r="D391" s="98"/>
      <c r="E391" s="98"/>
      <c r="F391" s="98"/>
    </row>
    <row r="392" spans="1:6" x14ac:dyDescent="0.3">
      <c r="A392" s="98"/>
      <c r="B392" s="98"/>
      <c r="C392" s="98"/>
      <c r="D392" s="98"/>
      <c r="E392" s="98"/>
      <c r="F392" s="98"/>
    </row>
    <row r="393" spans="1:6" x14ac:dyDescent="0.3">
      <c r="A393" s="98"/>
      <c r="B393" s="98"/>
      <c r="C393" s="98"/>
      <c r="D393" s="98"/>
      <c r="E393" s="98"/>
      <c r="F393" s="98"/>
    </row>
    <row r="394" spans="1:6" x14ac:dyDescent="0.3">
      <c r="A394" s="98"/>
      <c r="B394" s="98"/>
      <c r="C394" s="98"/>
      <c r="D394" s="98"/>
      <c r="E394" s="98"/>
      <c r="F394" s="98"/>
    </row>
    <row r="395" spans="1:6" x14ac:dyDescent="0.3">
      <c r="A395" s="98"/>
      <c r="B395" s="98"/>
      <c r="C395" s="98"/>
      <c r="D395" s="98"/>
      <c r="E395" s="98"/>
      <c r="F395" s="98"/>
    </row>
    <row r="396" spans="1:6" x14ac:dyDescent="0.3">
      <c r="A396" s="98"/>
      <c r="B396" s="98"/>
      <c r="C396" s="98"/>
      <c r="D396" s="98"/>
      <c r="E396" s="98"/>
      <c r="F396" s="98"/>
    </row>
    <row r="397" spans="1:6" x14ac:dyDescent="0.3">
      <c r="A397" s="98"/>
      <c r="B397" s="98"/>
      <c r="C397" s="98"/>
      <c r="D397" s="98"/>
      <c r="E397" s="98"/>
      <c r="F397" s="98"/>
    </row>
    <row r="398" spans="1:6" x14ac:dyDescent="0.3">
      <c r="A398" s="98"/>
      <c r="B398" s="98"/>
      <c r="C398" s="98"/>
      <c r="D398" s="98"/>
      <c r="E398" s="98"/>
      <c r="F398" s="98"/>
    </row>
    <row r="399" spans="1:6" x14ac:dyDescent="0.3">
      <c r="A399" s="98"/>
      <c r="B399" s="98"/>
      <c r="C399" s="98"/>
      <c r="D399" s="98"/>
      <c r="E399" s="98"/>
      <c r="F399" s="98"/>
    </row>
    <row r="400" spans="1:6" x14ac:dyDescent="0.3">
      <c r="A400" s="98"/>
      <c r="B400" s="98"/>
      <c r="C400" s="98"/>
      <c r="D400" s="98"/>
      <c r="E400" s="98"/>
      <c r="F400" s="98"/>
    </row>
    <row r="401" spans="1:6" x14ac:dyDescent="0.3">
      <c r="A401" s="98"/>
      <c r="B401" s="98"/>
      <c r="C401" s="98"/>
      <c r="D401" s="98"/>
      <c r="E401" s="98"/>
      <c r="F401" s="98"/>
    </row>
    <row r="402" spans="1:6" x14ac:dyDescent="0.3">
      <c r="A402" s="98"/>
      <c r="B402" s="98"/>
      <c r="C402" s="98"/>
      <c r="D402" s="98"/>
      <c r="E402" s="98"/>
      <c r="F402" s="98"/>
    </row>
    <row r="403" spans="1:6" x14ac:dyDescent="0.3">
      <c r="A403" s="98"/>
      <c r="B403" s="98"/>
      <c r="C403" s="98"/>
      <c r="D403" s="98"/>
      <c r="E403" s="98"/>
      <c r="F403" s="98"/>
    </row>
    <row r="404" spans="1:6" x14ac:dyDescent="0.3">
      <c r="A404" s="98"/>
      <c r="B404" s="98"/>
      <c r="C404" s="98"/>
      <c r="D404" s="98"/>
      <c r="E404" s="98"/>
      <c r="F404" s="98"/>
    </row>
    <row r="405" spans="1:6" x14ac:dyDescent="0.3">
      <c r="A405" s="98"/>
      <c r="B405" s="98"/>
      <c r="C405" s="98"/>
      <c r="D405" s="98"/>
      <c r="E405" s="98"/>
      <c r="F405" s="98"/>
    </row>
    <row r="406" spans="1:6" x14ac:dyDescent="0.3">
      <c r="A406" s="98"/>
      <c r="B406" s="98"/>
      <c r="C406" s="98"/>
      <c r="D406" s="98"/>
      <c r="E406" s="98"/>
      <c r="F406" s="98"/>
    </row>
    <row r="407" spans="1:6" x14ac:dyDescent="0.3">
      <c r="A407" s="98"/>
      <c r="B407" s="98"/>
      <c r="C407" s="98"/>
      <c r="D407" s="98"/>
      <c r="E407" s="98"/>
      <c r="F407" s="98"/>
    </row>
    <row r="408" spans="1:6" x14ac:dyDescent="0.3">
      <c r="A408" s="98"/>
      <c r="B408" s="98"/>
      <c r="C408" s="98"/>
      <c r="D408" s="98"/>
      <c r="E408" s="98"/>
      <c r="F408" s="98"/>
    </row>
    <row r="409" spans="1:6" x14ac:dyDescent="0.3">
      <c r="A409" s="98"/>
      <c r="B409" s="98"/>
      <c r="C409" s="98"/>
      <c r="D409" s="98"/>
      <c r="E409" s="98"/>
      <c r="F409" s="98"/>
    </row>
    <row r="410" spans="1:6" x14ac:dyDescent="0.3">
      <c r="A410" s="98"/>
      <c r="B410" s="98"/>
      <c r="C410" s="98"/>
      <c r="D410" s="98"/>
      <c r="E410" s="98"/>
      <c r="F410" s="98"/>
    </row>
    <row r="411" spans="1:6" x14ac:dyDescent="0.3">
      <c r="A411" s="98"/>
      <c r="B411" s="98"/>
      <c r="C411" s="98"/>
      <c r="D411" s="98"/>
      <c r="E411" s="98"/>
      <c r="F411" s="98"/>
    </row>
    <row r="412" spans="1:6" x14ac:dyDescent="0.3">
      <c r="A412" s="98"/>
      <c r="B412" s="98"/>
      <c r="C412" s="98"/>
      <c r="D412" s="98"/>
      <c r="E412" s="98"/>
      <c r="F412" s="98"/>
    </row>
    <row r="413" spans="1:6" x14ac:dyDescent="0.3">
      <c r="A413" s="98"/>
      <c r="B413" s="98"/>
      <c r="C413" s="98"/>
      <c r="D413" s="98"/>
      <c r="E413" s="98"/>
      <c r="F413" s="98"/>
    </row>
    <row r="414" spans="1:6" x14ac:dyDescent="0.3">
      <c r="A414" s="98"/>
      <c r="B414" s="98"/>
      <c r="C414" s="98"/>
      <c r="D414" s="98"/>
      <c r="E414" s="98"/>
      <c r="F414" s="98"/>
    </row>
    <row r="415" spans="1:6" x14ac:dyDescent="0.3">
      <c r="A415" s="98"/>
      <c r="B415" s="98"/>
      <c r="C415" s="98"/>
      <c r="D415" s="98"/>
      <c r="E415" s="98"/>
      <c r="F415" s="98"/>
    </row>
    <row r="416" spans="1:6" x14ac:dyDescent="0.3">
      <c r="A416" s="98"/>
      <c r="B416" s="98"/>
      <c r="C416" s="98"/>
      <c r="D416" s="98"/>
      <c r="E416" s="98"/>
      <c r="F416" s="98"/>
    </row>
    <row r="417" spans="1:6" x14ac:dyDescent="0.3">
      <c r="A417" s="98"/>
      <c r="B417" s="98"/>
      <c r="C417" s="98"/>
      <c r="D417" s="98"/>
      <c r="E417" s="98"/>
      <c r="F417" s="98"/>
    </row>
    <row r="418" spans="1:6" x14ac:dyDescent="0.3">
      <c r="A418" s="98"/>
      <c r="B418" s="98"/>
      <c r="C418" s="98"/>
      <c r="D418" s="98"/>
      <c r="E418" s="98"/>
      <c r="F418" s="98"/>
    </row>
    <row r="419" spans="1:6" x14ac:dyDescent="0.3">
      <c r="A419" s="98"/>
      <c r="B419" s="98"/>
      <c r="C419" s="98"/>
      <c r="D419" s="98"/>
      <c r="E419" s="98"/>
      <c r="F419" s="98"/>
    </row>
    <row r="420" spans="1:6" x14ac:dyDescent="0.3">
      <c r="A420" s="98"/>
      <c r="B420" s="98"/>
      <c r="C420" s="98"/>
      <c r="D420" s="98"/>
      <c r="E420" s="98"/>
      <c r="F420" s="98"/>
    </row>
    <row r="421" spans="1:6" x14ac:dyDescent="0.3">
      <c r="A421" s="98"/>
      <c r="B421" s="98"/>
      <c r="C421" s="98"/>
      <c r="D421" s="98"/>
      <c r="E421" s="98"/>
      <c r="F421" s="98"/>
    </row>
    <row r="422" spans="1:6" x14ac:dyDescent="0.3">
      <c r="A422" s="98"/>
      <c r="B422" s="98"/>
      <c r="C422" s="98"/>
      <c r="D422" s="98"/>
      <c r="E422" s="98"/>
      <c r="F422" s="98"/>
    </row>
    <row r="423" spans="1:6" x14ac:dyDescent="0.3">
      <c r="A423" s="98"/>
      <c r="B423" s="98"/>
      <c r="C423" s="98"/>
      <c r="D423" s="98"/>
      <c r="E423" s="98"/>
      <c r="F423" s="98"/>
    </row>
    <row r="424" spans="1:6" x14ac:dyDescent="0.3">
      <c r="A424" s="98"/>
      <c r="B424" s="98"/>
      <c r="C424" s="98"/>
      <c r="D424" s="98"/>
      <c r="E424" s="98"/>
      <c r="F424" s="98"/>
    </row>
    <row r="425" spans="1:6" x14ac:dyDescent="0.3">
      <c r="A425" s="98"/>
      <c r="B425" s="98"/>
      <c r="C425" s="98"/>
      <c r="D425" s="98"/>
      <c r="E425" s="98"/>
      <c r="F425" s="98"/>
    </row>
    <row r="426" spans="1:6" x14ac:dyDescent="0.3">
      <c r="A426" s="98"/>
      <c r="B426" s="98"/>
      <c r="C426" s="98"/>
      <c r="D426" s="98"/>
      <c r="E426" s="98"/>
      <c r="F426" s="98"/>
    </row>
    <row r="427" spans="1:6" x14ac:dyDescent="0.3">
      <c r="A427" s="98"/>
      <c r="B427" s="98"/>
      <c r="C427" s="98"/>
      <c r="D427" s="98"/>
      <c r="E427" s="98"/>
      <c r="F427" s="98"/>
    </row>
    <row r="428" spans="1:6" x14ac:dyDescent="0.3">
      <c r="A428" s="98"/>
      <c r="B428" s="98"/>
      <c r="C428" s="98"/>
      <c r="D428" s="98"/>
      <c r="E428" s="98"/>
      <c r="F428" s="98"/>
    </row>
    <row r="429" spans="1:6" x14ac:dyDescent="0.3">
      <c r="A429" s="98"/>
      <c r="B429" s="98"/>
      <c r="C429" s="98"/>
      <c r="D429" s="98"/>
      <c r="E429" s="98"/>
      <c r="F429" s="98"/>
    </row>
    <row r="430" spans="1:6" x14ac:dyDescent="0.3">
      <c r="A430" s="98"/>
      <c r="B430" s="98"/>
      <c r="C430" s="98"/>
      <c r="D430" s="98"/>
      <c r="E430" s="98"/>
      <c r="F430" s="98"/>
    </row>
    <row r="431" spans="1:6" x14ac:dyDescent="0.3">
      <c r="A431" s="98"/>
      <c r="B431" s="98"/>
      <c r="C431" s="98"/>
      <c r="D431" s="98"/>
      <c r="E431" s="98"/>
      <c r="F431" s="98"/>
    </row>
    <row r="432" spans="1:6" x14ac:dyDescent="0.3">
      <c r="A432" s="98"/>
      <c r="B432" s="98"/>
      <c r="C432" s="98"/>
      <c r="D432" s="98"/>
      <c r="E432" s="98"/>
      <c r="F432" s="98"/>
    </row>
    <row r="433" spans="1:6" x14ac:dyDescent="0.3">
      <c r="A433" s="98"/>
      <c r="B433" s="98"/>
      <c r="C433" s="98"/>
      <c r="D433" s="98"/>
      <c r="E433" s="98"/>
      <c r="F433" s="98"/>
    </row>
    <row r="434" spans="1:6" x14ac:dyDescent="0.3">
      <c r="A434" s="98"/>
      <c r="B434" s="98"/>
      <c r="C434" s="98"/>
      <c r="D434" s="98"/>
      <c r="E434" s="98"/>
      <c r="F434" s="98"/>
    </row>
    <row r="435" spans="1:6" x14ac:dyDescent="0.3">
      <c r="A435" s="98"/>
      <c r="B435" s="98"/>
      <c r="C435" s="98"/>
      <c r="D435" s="98"/>
      <c r="E435" s="98"/>
      <c r="F435" s="98"/>
    </row>
    <row r="436" spans="1:6" x14ac:dyDescent="0.3">
      <c r="A436" s="98"/>
      <c r="B436" s="98"/>
      <c r="C436" s="98"/>
      <c r="D436" s="98"/>
      <c r="E436" s="98"/>
      <c r="F436" s="98"/>
    </row>
    <row r="437" spans="1:6" x14ac:dyDescent="0.3">
      <c r="A437" s="98"/>
      <c r="B437" s="98"/>
      <c r="C437" s="98"/>
      <c r="D437" s="98"/>
      <c r="E437" s="98"/>
      <c r="F437" s="98"/>
    </row>
    <row r="438" spans="1:6" x14ac:dyDescent="0.3">
      <c r="A438" s="98"/>
      <c r="B438" s="98"/>
      <c r="C438" s="98"/>
      <c r="D438" s="98"/>
      <c r="E438" s="98"/>
      <c r="F438" s="98"/>
    </row>
    <row r="439" spans="1:6" x14ac:dyDescent="0.3">
      <c r="A439" s="98"/>
      <c r="B439" s="98"/>
      <c r="C439" s="98"/>
      <c r="D439" s="98"/>
      <c r="E439" s="98"/>
      <c r="F439" s="98"/>
    </row>
    <row r="440" spans="1:6" x14ac:dyDescent="0.3">
      <c r="A440" s="98"/>
      <c r="B440" s="98"/>
      <c r="C440" s="98"/>
      <c r="D440" s="98"/>
      <c r="E440" s="98"/>
      <c r="F440" s="98"/>
    </row>
    <row r="441" spans="1:6" x14ac:dyDescent="0.3">
      <c r="A441" s="98"/>
      <c r="B441" s="98"/>
      <c r="C441" s="98"/>
      <c r="D441" s="98"/>
      <c r="E441" s="98"/>
      <c r="F441" s="98"/>
    </row>
    <row r="442" spans="1:6" x14ac:dyDescent="0.3">
      <c r="A442" s="98"/>
      <c r="B442" s="98"/>
      <c r="C442" s="98"/>
      <c r="D442" s="98"/>
      <c r="E442" s="98"/>
      <c r="F442" s="98"/>
    </row>
    <row r="443" spans="1:6" x14ac:dyDescent="0.3">
      <c r="A443" s="98"/>
      <c r="B443" s="98"/>
      <c r="C443" s="98"/>
      <c r="D443" s="98"/>
      <c r="E443" s="98"/>
      <c r="F443" s="98"/>
    </row>
    <row r="444" spans="1:6" x14ac:dyDescent="0.3">
      <c r="A444" s="98"/>
      <c r="B444" s="98"/>
      <c r="C444" s="98"/>
      <c r="D444" s="98"/>
      <c r="E444" s="98"/>
      <c r="F444" s="98"/>
    </row>
    <row r="445" spans="1:6" x14ac:dyDescent="0.3">
      <c r="A445" s="98"/>
      <c r="B445" s="98"/>
      <c r="C445" s="98"/>
      <c r="D445" s="98"/>
      <c r="E445" s="98"/>
      <c r="F445" s="98"/>
    </row>
    <row r="446" spans="1:6" x14ac:dyDescent="0.3">
      <c r="A446" s="98"/>
      <c r="B446" s="98"/>
      <c r="C446" s="98"/>
      <c r="D446" s="98"/>
      <c r="E446" s="98"/>
      <c r="F446" s="98"/>
    </row>
    <row r="447" spans="1:6" x14ac:dyDescent="0.3">
      <c r="A447" s="98"/>
      <c r="B447" s="98"/>
      <c r="C447" s="98"/>
      <c r="D447" s="98"/>
      <c r="E447" s="98"/>
      <c r="F447" s="98"/>
    </row>
    <row r="448" spans="1:6" x14ac:dyDescent="0.3">
      <c r="A448" s="98"/>
      <c r="B448" s="98"/>
      <c r="C448" s="98"/>
      <c r="D448" s="98"/>
      <c r="E448" s="98"/>
      <c r="F448" s="98"/>
    </row>
    <row r="449" spans="1:6" x14ac:dyDescent="0.3">
      <c r="A449" s="98"/>
      <c r="B449" s="98"/>
      <c r="C449" s="98"/>
      <c r="D449" s="98"/>
      <c r="E449" s="98"/>
      <c r="F449" s="98"/>
    </row>
    <row r="450" spans="1:6" x14ac:dyDescent="0.3">
      <c r="A450" s="98"/>
      <c r="B450" s="98"/>
      <c r="C450" s="98"/>
      <c r="D450" s="98"/>
      <c r="E450" s="98"/>
      <c r="F450" s="98"/>
    </row>
    <row r="451" spans="1:6" x14ac:dyDescent="0.3">
      <c r="A451" s="98"/>
      <c r="B451" s="98"/>
      <c r="C451" s="98"/>
      <c r="D451" s="98"/>
      <c r="E451" s="98"/>
      <c r="F451" s="98"/>
    </row>
    <row r="452" spans="1:6" x14ac:dyDescent="0.3">
      <c r="A452" s="98"/>
      <c r="B452" s="98"/>
      <c r="C452" s="98"/>
      <c r="D452" s="98"/>
      <c r="E452" s="98"/>
      <c r="F452" s="98"/>
    </row>
    <row r="453" spans="1:6" x14ac:dyDescent="0.3">
      <c r="A453" s="98"/>
      <c r="B453" s="98"/>
      <c r="C453" s="98"/>
      <c r="D453" s="98"/>
      <c r="E453" s="98"/>
      <c r="F453" s="98"/>
    </row>
    <row r="454" spans="1:6" x14ac:dyDescent="0.3">
      <c r="A454" s="98"/>
      <c r="B454" s="98"/>
      <c r="C454" s="98"/>
      <c r="D454" s="98"/>
      <c r="E454" s="98"/>
      <c r="F454" s="98"/>
    </row>
    <row r="455" spans="1:6" x14ac:dyDescent="0.3">
      <c r="A455" s="98"/>
      <c r="B455" s="98"/>
      <c r="C455" s="98"/>
      <c r="D455" s="98"/>
      <c r="E455" s="98"/>
      <c r="F455" s="98"/>
    </row>
    <row r="456" spans="1:6" x14ac:dyDescent="0.3">
      <c r="A456" s="98"/>
      <c r="B456" s="98"/>
      <c r="C456" s="98"/>
      <c r="D456" s="98"/>
      <c r="E456" s="98"/>
      <c r="F456" s="98"/>
    </row>
  </sheetData>
  <sheetProtection algorithmName="SHA-512" hashValue="AE79l8WYYb+GNfUULFEyGLbc+aFGNvkk2Ydy8/3OB8cdHXDPsCjZAsac1gDu5i7rouwGzbACsIS88a3VUJxrSA==" saltValue="RmmG+bQtv5neisytlOMLTw==" spinCount="100000" sheet="1" objects="1" scenarios="1"/>
  <mergeCells count="1">
    <mergeCell ref="B34:F42"/>
  </mergeCells>
  <hyperlinks>
    <hyperlink ref="B15" r:id="rId1" xr:uid="{00000000-0004-0000-0000-000000000000}"/>
    <hyperlink ref="B20" r:id="rId2" xr:uid="{00000000-0004-0000-0000-000001000000}"/>
    <hyperlink ref="B24" r:id="rId3" xr:uid="{00000000-0004-0000-0000-000002000000}"/>
    <hyperlink ref="B22" r:id="rId4" xr:uid="{00000000-0004-0000-0000-000003000000}"/>
    <hyperlink ref="B31" r:id="rId5" xr:uid="{00000000-0004-0000-0000-000004000000}"/>
    <hyperlink ref="B26" r:id="rId6" xr:uid="{00000000-0004-0000-0000-000005000000}"/>
  </hyperlinks>
  <pageMargins left="0.7" right="0.7" top="0.78740157499999996" bottom="0.78740157499999996" header="0.3" footer="0.3"/>
  <pageSetup paperSize="9" orientation="portrait" r:id="rId7"/>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4"/>
  <dimension ref="B1:N83"/>
  <sheetViews>
    <sheetView zoomScale="150" zoomScaleNormal="150" workbookViewId="0"/>
  </sheetViews>
  <sheetFormatPr baseColWidth="10" defaultColWidth="11.77734375" defaultRowHeight="14.4" x14ac:dyDescent="0.3"/>
  <cols>
    <col min="1" max="1" width="2.109375" style="75" customWidth="1"/>
    <col min="2" max="2" width="13.88671875" style="75" customWidth="1"/>
    <col min="3" max="5" width="11.77734375" style="75"/>
    <col min="6" max="6" width="14" style="75" customWidth="1"/>
    <col min="7" max="16384" width="11.77734375" style="75"/>
  </cols>
  <sheetData>
    <row r="1" spans="2:14" x14ac:dyDescent="0.3">
      <c r="B1" s="76"/>
      <c r="C1" s="77"/>
      <c r="D1" s="77"/>
      <c r="E1" s="77"/>
      <c r="F1" s="78"/>
    </row>
    <row r="2" spans="2:14" x14ac:dyDescent="0.3">
      <c r="B2" s="79"/>
      <c r="F2" s="80"/>
    </row>
    <row r="3" spans="2:14" x14ac:dyDescent="0.3">
      <c r="B3" s="79"/>
      <c r="F3" s="80"/>
    </row>
    <row r="4" spans="2:14" x14ac:dyDescent="0.3">
      <c r="B4" s="79"/>
      <c r="F4" s="80"/>
    </row>
    <row r="5" spans="2:14" x14ac:dyDescent="0.3">
      <c r="B5" s="79"/>
      <c r="F5" s="80"/>
    </row>
    <row r="6" spans="2:14" x14ac:dyDescent="0.3">
      <c r="B6" s="79"/>
      <c r="F6" s="80"/>
    </row>
    <row r="7" spans="2:14" ht="21" x14ac:dyDescent="0.4">
      <c r="B7" s="81" t="s">
        <v>599</v>
      </c>
      <c r="F7" s="80"/>
    </row>
    <row r="8" spans="2:14" ht="21" x14ac:dyDescent="0.4">
      <c r="B8" s="81" t="s">
        <v>600</v>
      </c>
      <c r="F8" s="80"/>
    </row>
    <row r="9" spans="2:14" x14ac:dyDescent="0.3">
      <c r="B9" s="85"/>
      <c r="F9" s="80"/>
    </row>
    <row r="10" spans="2:14" x14ac:dyDescent="0.3">
      <c r="B10" s="103" t="s">
        <v>601</v>
      </c>
      <c r="F10" s="80"/>
    </row>
    <row r="11" spans="2:14" x14ac:dyDescent="0.3">
      <c r="B11" s="769" t="s">
        <v>626</v>
      </c>
      <c r="C11" s="770"/>
      <c r="D11" s="770"/>
      <c r="E11" s="770"/>
      <c r="F11" s="771"/>
    </row>
    <row r="12" spans="2:14" ht="14.4" customHeight="1" x14ac:dyDescent="0.3">
      <c r="B12" s="769"/>
      <c r="C12" s="770"/>
      <c r="D12" s="770"/>
      <c r="E12" s="770"/>
      <c r="F12" s="771"/>
      <c r="J12" s="102"/>
      <c r="K12" s="102"/>
      <c r="L12" s="102"/>
      <c r="M12" s="102"/>
      <c r="N12" s="102"/>
    </row>
    <row r="13" spans="2:14" x14ac:dyDescent="0.3">
      <c r="B13" s="769"/>
      <c r="C13" s="770"/>
      <c r="D13" s="770"/>
      <c r="E13" s="770"/>
      <c r="F13" s="771"/>
      <c r="J13" s="102"/>
      <c r="K13" s="102"/>
      <c r="L13" s="102"/>
      <c r="M13" s="102"/>
      <c r="N13" s="102"/>
    </row>
    <row r="14" spans="2:14" x14ac:dyDescent="0.3">
      <c r="B14" s="769"/>
      <c r="C14" s="770"/>
      <c r="D14" s="770"/>
      <c r="E14" s="770"/>
      <c r="F14" s="771"/>
      <c r="J14" s="102"/>
      <c r="K14" s="102"/>
      <c r="L14" s="102"/>
      <c r="M14" s="102"/>
      <c r="N14" s="102"/>
    </row>
    <row r="15" spans="2:14" x14ac:dyDescent="0.3">
      <c r="B15" s="769"/>
      <c r="C15" s="770"/>
      <c r="D15" s="770"/>
      <c r="E15" s="770"/>
      <c r="F15" s="771"/>
      <c r="J15" s="102"/>
      <c r="K15" s="102"/>
      <c r="L15" s="102"/>
      <c r="M15" s="102"/>
      <c r="N15" s="102"/>
    </row>
    <row r="16" spans="2:14" x14ac:dyDescent="0.3">
      <c r="B16" s="769"/>
      <c r="C16" s="770"/>
      <c r="D16" s="770"/>
      <c r="E16" s="770"/>
      <c r="F16" s="771"/>
      <c r="J16" s="102"/>
      <c r="K16" s="102"/>
      <c r="L16" s="102"/>
      <c r="M16" s="102"/>
      <c r="N16" s="102"/>
    </row>
    <row r="17" spans="2:14" x14ac:dyDescent="0.3">
      <c r="B17" s="89"/>
      <c r="F17" s="80"/>
      <c r="J17" s="102"/>
      <c r="K17" s="102"/>
      <c r="L17" s="102"/>
      <c r="M17" s="102"/>
      <c r="N17" s="102"/>
    </row>
    <row r="18" spans="2:14" x14ac:dyDescent="0.3">
      <c r="B18" s="100" t="s">
        <v>595</v>
      </c>
      <c r="C18" s="95"/>
      <c r="D18" s="95"/>
      <c r="F18" s="80"/>
    </row>
    <row r="19" spans="2:14" x14ac:dyDescent="0.3">
      <c r="B19" s="778" t="s">
        <v>603</v>
      </c>
      <c r="C19" s="779"/>
      <c r="D19" s="779"/>
      <c r="E19" s="779"/>
      <c r="F19" s="780"/>
    </row>
    <row r="20" spans="2:14" x14ac:dyDescent="0.3">
      <c r="B20" s="778"/>
      <c r="C20" s="779"/>
      <c r="D20" s="779"/>
      <c r="E20" s="779"/>
      <c r="F20" s="780"/>
    </row>
    <row r="21" spans="2:14" x14ac:dyDescent="0.3">
      <c r="B21" s="778"/>
      <c r="C21" s="779"/>
      <c r="D21" s="779"/>
      <c r="E21" s="779"/>
      <c r="F21" s="780"/>
    </row>
    <row r="22" spans="2:14" x14ac:dyDescent="0.3">
      <c r="B22" s="114"/>
      <c r="C22" s="101" t="s">
        <v>596</v>
      </c>
      <c r="F22" s="80"/>
    </row>
    <row r="23" spans="2:14" ht="15.6" x14ac:dyDescent="0.3">
      <c r="B23" s="39"/>
      <c r="C23" s="101" t="s">
        <v>597</v>
      </c>
      <c r="F23" s="80"/>
    </row>
    <row r="24" spans="2:14" ht="15.6" x14ac:dyDescent="0.3">
      <c r="B24" s="115"/>
      <c r="C24" s="101" t="s">
        <v>602</v>
      </c>
      <c r="F24" s="80"/>
    </row>
    <row r="25" spans="2:14" ht="15.6" x14ac:dyDescent="0.3">
      <c r="B25" s="104"/>
      <c r="C25" s="101"/>
      <c r="F25" s="80"/>
    </row>
    <row r="26" spans="2:14" x14ac:dyDescent="0.3">
      <c r="B26" s="105" t="s">
        <v>604</v>
      </c>
      <c r="F26" s="80"/>
    </row>
    <row r="27" spans="2:14" ht="16.8" customHeight="1" x14ac:dyDescent="0.3">
      <c r="B27" s="784" t="s">
        <v>1009</v>
      </c>
      <c r="C27" s="785"/>
      <c r="D27" s="785"/>
      <c r="E27" s="785"/>
      <c r="F27" s="786"/>
      <c r="G27" s="95"/>
      <c r="H27" s="95"/>
      <c r="I27" s="95"/>
    </row>
    <row r="28" spans="2:14" x14ac:dyDescent="0.3">
      <c r="B28" s="784"/>
      <c r="C28" s="785"/>
      <c r="D28" s="785"/>
      <c r="E28" s="785"/>
      <c r="F28" s="786"/>
    </row>
    <row r="29" spans="2:14" x14ac:dyDescent="0.3">
      <c r="B29" s="784"/>
      <c r="C29" s="785"/>
      <c r="D29" s="785"/>
      <c r="E29" s="785"/>
      <c r="F29" s="786"/>
    </row>
    <row r="30" spans="2:14" x14ac:dyDescent="0.3">
      <c r="B30" s="784"/>
      <c r="C30" s="785"/>
      <c r="D30" s="785"/>
      <c r="E30" s="785"/>
      <c r="F30" s="786"/>
    </row>
    <row r="31" spans="2:14" x14ac:dyDescent="0.3">
      <c r="B31" s="784"/>
      <c r="C31" s="785"/>
      <c r="D31" s="785"/>
      <c r="E31" s="785"/>
      <c r="F31" s="786"/>
    </row>
    <row r="32" spans="2:14" x14ac:dyDescent="0.3">
      <c r="B32" s="784"/>
      <c r="C32" s="785"/>
      <c r="D32" s="785"/>
      <c r="E32" s="785"/>
      <c r="F32" s="786"/>
    </row>
    <row r="33" spans="2:6" x14ac:dyDescent="0.3">
      <c r="B33" s="784"/>
      <c r="C33" s="785"/>
      <c r="D33" s="785"/>
      <c r="E33" s="785"/>
      <c r="F33" s="786"/>
    </row>
    <row r="34" spans="2:6" x14ac:dyDescent="0.3">
      <c r="B34" s="784"/>
      <c r="C34" s="785"/>
      <c r="D34" s="785"/>
      <c r="E34" s="785"/>
      <c r="F34" s="786"/>
    </row>
    <row r="35" spans="2:6" x14ac:dyDescent="0.3">
      <c r="B35" s="784"/>
      <c r="C35" s="785"/>
      <c r="D35" s="785"/>
      <c r="E35" s="785"/>
      <c r="F35" s="786"/>
    </row>
    <row r="36" spans="2:6" x14ac:dyDescent="0.3">
      <c r="B36" s="784"/>
      <c r="C36" s="785"/>
      <c r="D36" s="785"/>
      <c r="E36" s="785"/>
      <c r="F36" s="786"/>
    </row>
    <row r="37" spans="2:6" x14ac:dyDescent="0.3">
      <c r="B37" s="122"/>
      <c r="C37" s="123"/>
      <c r="D37" s="123"/>
      <c r="E37" s="123"/>
      <c r="F37" s="124"/>
    </row>
    <row r="38" spans="2:6" ht="15" customHeight="1" x14ac:dyDescent="0.3">
      <c r="B38" s="105" t="s">
        <v>605</v>
      </c>
      <c r="C38" s="113"/>
      <c r="D38" s="113"/>
      <c r="E38" s="123"/>
      <c r="F38" s="124"/>
    </row>
    <row r="39" spans="2:6" ht="15" customHeight="1" x14ac:dyDescent="0.3">
      <c r="B39" s="787" t="s">
        <v>612</v>
      </c>
      <c r="C39" s="788"/>
      <c r="D39" s="788"/>
      <c r="E39" s="788"/>
      <c r="F39" s="789"/>
    </row>
    <row r="40" spans="2:6" ht="15" customHeight="1" x14ac:dyDescent="0.3">
      <c r="B40" s="787"/>
      <c r="C40" s="788"/>
      <c r="D40" s="788"/>
      <c r="E40" s="788"/>
      <c r="F40" s="789"/>
    </row>
    <row r="41" spans="2:6" ht="15" customHeight="1" x14ac:dyDescent="0.3">
      <c r="B41" s="787"/>
      <c r="C41" s="788"/>
      <c r="D41" s="788"/>
      <c r="E41" s="788"/>
      <c r="F41" s="789"/>
    </row>
    <row r="42" spans="2:6" ht="15" customHeight="1" x14ac:dyDescent="0.3">
      <c r="B42" s="787"/>
      <c r="C42" s="788"/>
      <c r="D42" s="788"/>
      <c r="E42" s="788"/>
      <c r="F42" s="789"/>
    </row>
    <row r="43" spans="2:6" ht="15" customHeight="1" x14ac:dyDescent="0.3">
      <c r="B43" s="787"/>
      <c r="C43" s="788"/>
      <c r="D43" s="788"/>
      <c r="E43" s="788"/>
      <c r="F43" s="789"/>
    </row>
    <row r="44" spans="2:6" ht="15" customHeight="1" x14ac:dyDescent="0.3">
      <c r="B44" s="116" t="s">
        <v>61</v>
      </c>
      <c r="C44" s="109" t="s">
        <v>606</v>
      </c>
      <c r="D44" s="125"/>
      <c r="E44" s="125"/>
      <c r="F44" s="126"/>
    </row>
    <row r="45" spans="2:6" ht="15" customHeight="1" x14ac:dyDescent="0.3">
      <c r="B45" s="116" t="s">
        <v>62</v>
      </c>
      <c r="C45" s="110" t="s">
        <v>613</v>
      </c>
      <c r="D45" s="125"/>
      <c r="E45" s="125"/>
      <c r="F45" s="126"/>
    </row>
    <row r="46" spans="2:6" ht="15" customHeight="1" x14ac:dyDescent="0.3">
      <c r="B46" s="108"/>
      <c r="C46" s="106"/>
      <c r="D46" s="106"/>
      <c r="E46" s="106"/>
      <c r="F46" s="107"/>
    </row>
    <row r="47" spans="2:6" ht="15" customHeight="1" x14ac:dyDescent="0.3">
      <c r="B47" s="787" t="s">
        <v>607</v>
      </c>
      <c r="C47" s="788"/>
      <c r="D47" s="788"/>
      <c r="E47" s="788"/>
      <c r="F47" s="789"/>
    </row>
    <row r="48" spans="2:6" ht="15" customHeight="1" x14ac:dyDescent="0.3">
      <c r="B48" s="787"/>
      <c r="C48" s="788"/>
      <c r="D48" s="788"/>
      <c r="E48" s="788"/>
      <c r="F48" s="789"/>
    </row>
    <row r="49" spans="2:6" ht="15" customHeight="1" x14ac:dyDescent="0.3">
      <c r="B49" s="787"/>
      <c r="C49" s="788"/>
      <c r="D49" s="788"/>
      <c r="E49" s="788"/>
      <c r="F49" s="789"/>
    </row>
    <row r="50" spans="2:6" ht="15" customHeight="1" x14ac:dyDescent="0.3">
      <c r="B50" s="111" t="s">
        <v>608</v>
      </c>
      <c r="C50" s="125"/>
      <c r="D50" s="125"/>
      <c r="E50" s="125"/>
      <c r="F50" s="126"/>
    </row>
    <row r="51" spans="2:6" ht="15" customHeight="1" x14ac:dyDescent="0.3">
      <c r="B51" s="787" t="s">
        <v>614</v>
      </c>
      <c r="C51" s="788"/>
      <c r="D51" s="788"/>
      <c r="E51" s="788"/>
      <c r="F51" s="789"/>
    </row>
    <row r="52" spans="2:6" ht="15" customHeight="1" x14ac:dyDescent="0.3">
      <c r="B52" s="787"/>
      <c r="C52" s="788"/>
      <c r="D52" s="788"/>
      <c r="E52" s="788"/>
      <c r="F52" s="789"/>
    </row>
    <row r="53" spans="2:6" x14ac:dyDescent="0.3">
      <c r="B53" s="787"/>
      <c r="C53" s="788"/>
      <c r="D53" s="788"/>
      <c r="E53" s="788"/>
      <c r="F53" s="789"/>
    </row>
    <row r="54" spans="2:6" x14ac:dyDescent="0.3">
      <c r="B54" s="86" t="s">
        <v>598</v>
      </c>
      <c r="F54" s="80"/>
    </row>
    <row r="55" spans="2:6" x14ac:dyDescent="0.3">
      <c r="B55" s="778" t="s">
        <v>609</v>
      </c>
      <c r="C55" s="779"/>
      <c r="D55" s="779"/>
      <c r="E55" s="779"/>
      <c r="F55" s="780"/>
    </row>
    <row r="56" spans="2:6" x14ac:dyDescent="0.3">
      <c r="B56" s="778"/>
      <c r="C56" s="779"/>
      <c r="D56" s="779"/>
      <c r="E56" s="779"/>
      <c r="F56" s="780"/>
    </row>
    <row r="57" spans="2:6" x14ac:dyDescent="0.3">
      <c r="B57" s="778"/>
      <c r="C57" s="779"/>
      <c r="D57" s="779"/>
      <c r="E57" s="779"/>
      <c r="F57" s="780"/>
    </row>
    <row r="58" spans="2:6" x14ac:dyDescent="0.3">
      <c r="B58" s="778"/>
      <c r="C58" s="779"/>
      <c r="D58" s="779"/>
      <c r="E58" s="779"/>
      <c r="F58" s="780"/>
    </row>
    <row r="59" spans="2:6" x14ac:dyDescent="0.3">
      <c r="B59" s="79"/>
      <c r="F59" s="80"/>
    </row>
    <row r="60" spans="2:6" x14ac:dyDescent="0.3">
      <c r="B60" s="86" t="s">
        <v>627</v>
      </c>
      <c r="F60" s="80"/>
    </row>
    <row r="61" spans="2:6" ht="14.4" customHeight="1" x14ac:dyDescent="0.3">
      <c r="B61" s="778" t="s">
        <v>628</v>
      </c>
      <c r="C61" s="779"/>
      <c r="D61" s="779"/>
      <c r="E61" s="779"/>
      <c r="F61" s="780"/>
    </row>
    <row r="62" spans="2:6" x14ac:dyDescent="0.3">
      <c r="B62" s="778"/>
      <c r="C62" s="779"/>
      <c r="D62" s="779"/>
      <c r="E62" s="779"/>
      <c r="F62" s="780"/>
    </row>
    <row r="63" spans="2:6" x14ac:dyDescent="0.3">
      <c r="B63" s="778"/>
      <c r="C63" s="779"/>
      <c r="D63" s="779"/>
      <c r="E63" s="779"/>
      <c r="F63" s="780"/>
    </row>
    <row r="64" spans="2:6" x14ac:dyDescent="0.3">
      <c r="B64" s="778"/>
      <c r="C64" s="779"/>
      <c r="D64" s="779"/>
      <c r="E64" s="779"/>
      <c r="F64" s="780"/>
    </row>
    <row r="65" spans="2:6" x14ac:dyDescent="0.3">
      <c r="B65" s="778"/>
      <c r="C65" s="779"/>
      <c r="D65" s="779"/>
      <c r="E65" s="779"/>
      <c r="F65" s="780"/>
    </row>
    <row r="66" spans="2:6" x14ac:dyDescent="0.3">
      <c r="B66" s="778"/>
      <c r="C66" s="779"/>
      <c r="D66" s="779"/>
      <c r="E66" s="779"/>
      <c r="F66" s="780"/>
    </row>
    <row r="67" spans="2:6" x14ac:dyDescent="0.3">
      <c r="B67" s="778"/>
      <c r="C67" s="779"/>
      <c r="D67" s="779"/>
      <c r="E67" s="779"/>
      <c r="F67" s="780"/>
    </row>
    <row r="68" spans="2:6" x14ac:dyDescent="0.3">
      <c r="B68" s="79"/>
      <c r="F68" s="80"/>
    </row>
    <row r="69" spans="2:6" x14ac:dyDescent="0.3">
      <c r="B69" s="86" t="s">
        <v>969</v>
      </c>
      <c r="F69" s="80"/>
    </row>
    <row r="70" spans="2:6" ht="6" customHeight="1" x14ac:dyDescent="0.3">
      <c r="B70" s="86"/>
      <c r="F70" s="80"/>
    </row>
    <row r="71" spans="2:6" ht="14.4" customHeight="1" x14ac:dyDescent="0.3">
      <c r="B71" s="778" t="s">
        <v>972</v>
      </c>
      <c r="C71" s="779"/>
      <c r="D71" s="779"/>
      <c r="E71" s="779"/>
      <c r="F71" s="780"/>
    </row>
    <row r="72" spans="2:6" x14ac:dyDescent="0.3">
      <c r="B72" s="778"/>
      <c r="C72" s="779"/>
      <c r="D72" s="779"/>
      <c r="E72" s="779"/>
      <c r="F72" s="780"/>
    </row>
    <row r="73" spans="2:6" x14ac:dyDescent="0.3">
      <c r="B73" s="778"/>
      <c r="C73" s="779"/>
      <c r="D73" s="779"/>
      <c r="E73" s="779"/>
      <c r="F73" s="780"/>
    </row>
    <row r="74" spans="2:6" x14ac:dyDescent="0.3">
      <c r="B74" s="778"/>
      <c r="C74" s="779"/>
      <c r="D74" s="779"/>
      <c r="E74" s="779"/>
      <c r="F74" s="780"/>
    </row>
    <row r="75" spans="2:6" x14ac:dyDescent="0.3">
      <c r="B75" s="778"/>
      <c r="C75" s="779"/>
      <c r="D75" s="779"/>
      <c r="E75" s="779"/>
      <c r="F75" s="780"/>
    </row>
    <row r="76" spans="2:6" x14ac:dyDescent="0.3">
      <c r="B76" s="778"/>
      <c r="C76" s="779"/>
      <c r="D76" s="779"/>
      <c r="E76" s="779"/>
      <c r="F76" s="780"/>
    </row>
    <row r="77" spans="2:6" ht="15" customHeight="1" x14ac:dyDescent="0.3">
      <c r="B77" s="132" t="s">
        <v>970</v>
      </c>
      <c r="C77" s="132"/>
      <c r="D77" s="132"/>
      <c r="E77" s="132"/>
      <c r="F77" s="133"/>
    </row>
    <row r="78" spans="2:6" ht="14.4" customHeight="1" x14ac:dyDescent="0.3">
      <c r="B78" s="775" t="s">
        <v>1048</v>
      </c>
      <c r="C78" s="776"/>
      <c r="D78" s="776"/>
      <c r="E78" s="776"/>
      <c r="F78" s="777"/>
    </row>
    <row r="79" spans="2:6" x14ac:dyDescent="0.3">
      <c r="B79" s="778"/>
      <c r="C79" s="779"/>
      <c r="D79" s="779"/>
      <c r="E79" s="779"/>
      <c r="F79" s="780"/>
    </row>
    <row r="80" spans="2:6" ht="14.4" customHeight="1" x14ac:dyDescent="0.3">
      <c r="B80" s="781" t="s">
        <v>1049</v>
      </c>
      <c r="C80" s="782"/>
      <c r="D80" s="782"/>
      <c r="E80" s="782"/>
      <c r="F80" s="783"/>
    </row>
    <row r="81" spans="2:6" x14ac:dyDescent="0.3">
      <c r="B81" s="137"/>
      <c r="C81" s="137"/>
      <c r="D81" s="137"/>
      <c r="E81" s="137"/>
      <c r="F81" s="137"/>
    </row>
    <row r="82" spans="2:6" x14ac:dyDescent="0.3">
      <c r="B82" s="137"/>
      <c r="C82" s="137"/>
      <c r="D82" s="137"/>
      <c r="E82" s="137"/>
      <c r="F82" s="137"/>
    </row>
    <row r="83" spans="2:6" x14ac:dyDescent="0.3">
      <c r="B83" s="137"/>
      <c r="C83" s="137"/>
      <c r="D83" s="137"/>
      <c r="E83" s="137"/>
      <c r="F83" s="137"/>
    </row>
  </sheetData>
  <sheetProtection algorithmName="SHA-512" hashValue="G/bPPIktuCQ0CQ0ugY3KUfQI5SxurKSwPe8GesaIDWCSZe3b9NAILz3Ngw5S5do2jCWtBk9yfscICXnoMnDamQ==" saltValue="YJXt3lDF6sD1icGkCn4S7A==" spinCount="100000" sheet="1" objects="1" scenarios="1"/>
  <mergeCells count="11">
    <mergeCell ref="B78:F79"/>
    <mergeCell ref="B80:F80"/>
    <mergeCell ref="B71:F76"/>
    <mergeCell ref="B61:F67"/>
    <mergeCell ref="B11:F16"/>
    <mergeCell ref="B19:F21"/>
    <mergeCell ref="B55:F58"/>
    <mergeCell ref="B27:F36"/>
    <mergeCell ref="B39:F43"/>
    <mergeCell ref="B47:F49"/>
    <mergeCell ref="B51:F53"/>
  </mergeCells>
  <hyperlinks>
    <hyperlink ref="B77:F77" r:id="rId1" display="https://llh.hessen.de/unternehmen/agrarpolitik-und-foerderung/halm/halm-2-richtlinien/" xr:uid="{277FCD0B-A3F8-4C10-AAA5-27D51AA0D9A9}"/>
    <hyperlink ref="B80:F80" r:id="rId2" display="Link zu Anlage 1 im Merkblatt zum Gemeinsamen Antrag 2024" xr:uid="{973336CE-B13B-4472-BFDE-25DB2F323DA4}"/>
  </hyperlinks>
  <pageMargins left="0.7" right="0.7" top="0.78740157499999996" bottom="0.78740157499999996" header="0.3" footer="0.3"/>
  <pageSetup paperSize="9" orientation="portrait"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1"/>
  <dimension ref="B1:AS250"/>
  <sheetViews>
    <sheetView showGridLines="0" zoomScaleNormal="100" workbookViewId="0">
      <selection activeCell="F10" sqref="F10"/>
    </sheetView>
  </sheetViews>
  <sheetFormatPr baseColWidth="10" defaultColWidth="8.88671875" defaultRowHeight="14.4" x14ac:dyDescent="0.3"/>
  <cols>
    <col min="1" max="1" width="0.44140625" customWidth="1"/>
    <col min="2" max="2" width="6" customWidth="1"/>
    <col min="4" max="4" width="28.109375" customWidth="1"/>
    <col min="5" max="5" width="11.109375" customWidth="1"/>
    <col min="6" max="6" width="30.77734375" customWidth="1"/>
    <col min="7" max="7" width="11.21875" hidden="1" customWidth="1"/>
    <col min="8" max="8" width="30.21875" customWidth="1"/>
    <col min="9" max="9" width="11" hidden="1" customWidth="1"/>
    <col min="10" max="10" width="13.6640625" customWidth="1"/>
    <col min="11" max="11" width="13.6640625" hidden="1" customWidth="1"/>
    <col min="12" max="13" width="14.109375" customWidth="1"/>
    <col min="14" max="14" width="15.6640625" customWidth="1"/>
    <col min="15" max="16" width="15.6640625" hidden="1" customWidth="1"/>
    <col min="17" max="17" width="10.88671875" customWidth="1"/>
    <col min="18" max="18" width="14.109375" customWidth="1"/>
    <col min="19" max="19" width="11.33203125" customWidth="1"/>
    <col min="20" max="20" width="10.88671875" customWidth="1"/>
    <col min="21" max="21" width="12.109375" customWidth="1"/>
    <col min="22" max="23" width="10.88671875" customWidth="1"/>
    <col min="25" max="25" width="12.21875" customWidth="1"/>
    <col min="26" max="27" width="12.33203125" customWidth="1"/>
    <col min="28" max="28" width="12.44140625" customWidth="1"/>
    <col min="29" max="29" width="12.33203125" customWidth="1"/>
    <col min="30" max="30" width="12.44140625" customWidth="1"/>
    <col min="31" max="31" width="20.88671875" customWidth="1"/>
    <col min="32" max="32" width="62.109375" customWidth="1"/>
    <col min="33" max="34" width="8.88671875" hidden="1" customWidth="1"/>
    <col min="35" max="35" width="17.88671875" hidden="1" customWidth="1"/>
    <col min="36" max="45" width="8.88671875" hidden="1" customWidth="1"/>
    <col min="46" max="50" width="8.88671875" customWidth="1"/>
  </cols>
  <sheetData>
    <row r="1" spans="2:44" ht="21.6" thickBot="1" x14ac:dyDescent="0.45">
      <c r="B1" s="25" t="s">
        <v>0</v>
      </c>
      <c r="AH1" t="s">
        <v>79</v>
      </c>
      <c r="AJ1">
        <f>AJ2-SUM(AJ5:AJ19)</f>
        <v>0</v>
      </c>
      <c r="AL1" t="s">
        <v>996</v>
      </c>
      <c r="AP1" t="s">
        <v>1070</v>
      </c>
      <c r="AR1">
        <f>COUNTIF(N50:N249,"&gt;30")</f>
        <v>0</v>
      </c>
    </row>
    <row r="2" spans="2:44" ht="18" thickTop="1" x14ac:dyDescent="0.35">
      <c r="B2" s="763" t="s">
        <v>1073</v>
      </c>
      <c r="C2" s="764"/>
      <c r="D2" s="764"/>
      <c r="E2" s="764"/>
      <c r="F2" s="764"/>
      <c r="G2" s="764"/>
      <c r="H2" s="764"/>
      <c r="I2" s="764"/>
      <c r="J2" s="764"/>
      <c r="K2" s="764"/>
      <c r="L2" s="764"/>
      <c r="M2" s="764"/>
      <c r="N2" s="764"/>
      <c r="O2" s="764"/>
      <c r="P2" s="764"/>
      <c r="Q2" s="764"/>
      <c r="R2" s="764"/>
      <c r="S2" s="156"/>
      <c r="AG2" t="str">
        <f>IFERROR(IF(AND(F50&lt;&gt;"",G50="nein"),VLOOKUP('Rechner_ÖR2uHALM2C.1'!E50,Datengrundlage!$A$4:$P$34,3,FALSE),IF(AND('Rechner_ÖR2uHALM2C.1'!E50&lt;&gt;"",'Rechner_ÖR2uHALM2C.1'!G50="ja",VLOOKUP('Rechner_ÖR2uHALM2C.1'!E50,Datengrundlage!$A$4:$P$34,3,FALSE)="Leguminose, großkörnig"),"Leguminosenmischkultur, großkörnig",IF(AND('Rechner_ÖR2uHALM2C.1'!E50&lt;&gt;"",'Rechner_ÖR2uHALM2C.1'!G50="ja",VLOOKUP('Rechner_ÖR2uHALM2C.1'!E50,Datengrundlage!$A$4:$P$34,3,FALSE)="Leguminose, kleinkörnig"),"Leguminosenmischkultur, kleinkörnig",IF(AND('Rechner_ÖR2uHALM2C.1'!E50&lt;&gt;"",'Rechner_ÖR2uHALM2C.1'!G50="ja"),"Sonstige Mischkultur",0)))),"")</f>
        <v/>
      </c>
      <c r="AH2" t="s">
        <v>80</v>
      </c>
      <c r="AJ2">
        <f t="array" ref="AJ2">SUM(IF($E$50:$E$249="",0,1/COUNTIF($E$50:$E$249,E50:E249)))</f>
        <v>0</v>
      </c>
      <c r="AP2" t="s">
        <v>1071</v>
      </c>
      <c r="AR2">
        <f>AN8</f>
        <v>0</v>
      </c>
    </row>
    <row r="3" spans="2:44" ht="17.399999999999999" x14ac:dyDescent="0.35">
      <c r="B3" s="765" t="s">
        <v>1074</v>
      </c>
      <c r="C3" s="766"/>
      <c r="D3" s="766"/>
      <c r="E3" s="766"/>
      <c r="F3" s="766"/>
      <c r="G3" s="766"/>
      <c r="H3" s="766"/>
      <c r="I3" s="766"/>
      <c r="J3" s="766"/>
      <c r="K3" s="766"/>
      <c r="L3" s="766"/>
      <c r="M3" s="766"/>
      <c r="N3" s="766"/>
      <c r="O3" s="766"/>
      <c r="P3" s="766"/>
      <c r="Q3" s="766"/>
      <c r="R3" s="766"/>
      <c r="S3" s="157"/>
      <c r="AP3" t="s">
        <v>1072</v>
      </c>
      <c r="AR3">
        <f>AR1-AR2</f>
        <v>0</v>
      </c>
    </row>
    <row r="4" spans="2:44" ht="18" thickBot="1" x14ac:dyDescent="0.4">
      <c r="B4" s="767" t="s">
        <v>1075</v>
      </c>
      <c r="C4" s="768"/>
      <c r="D4" s="768"/>
      <c r="E4" s="768"/>
      <c r="F4" s="768"/>
      <c r="G4" s="768"/>
      <c r="H4" s="768"/>
      <c r="I4" s="768"/>
      <c r="J4" s="768"/>
      <c r="K4" s="768"/>
      <c r="L4" s="768"/>
      <c r="M4" s="768"/>
      <c r="N4" s="768"/>
      <c r="O4" s="768"/>
      <c r="P4" s="768"/>
      <c r="Q4" s="768"/>
      <c r="R4" s="768"/>
      <c r="S4" s="158"/>
    </row>
    <row r="5" spans="2:44" ht="18.600000000000001" thickTop="1" x14ac:dyDescent="0.35">
      <c r="Q5" s="2"/>
      <c r="AH5" t="s">
        <v>1065</v>
      </c>
      <c r="AJ5">
        <f>Datengrundlage!AE235</f>
        <v>0</v>
      </c>
      <c r="AL5">
        <v>610</v>
      </c>
      <c r="AM5">
        <f>SUMIF($E$50:$E$249,AL5,$M$50:$M$249)</f>
        <v>0</v>
      </c>
      <c r="AN5" t="str">
        <f>IF(AM5&gt;=40,"ja","nein")</f>
        <v>nein</v>
      </c>
    </row>
    <row r="6" spans="2:44" ht="18" x14ac:dyDescent="0.35">
      <c r="B6" s="26" t="s">
        <v>48</v>
      </c>
      <c r="Q6" s="3"/>
      <c r="AH6" t="s">
        <v>1064</v>
      </c>
      <c r="AJ6">
        <f>Datengrundlage!AE243</f>
        <v>0</v>
      </c>
      <c r="AL6">
        <v>650</v>
      </c>
      <c r="AM6">
        <f>SUMIF($E$50:$E$249,AL6,$M$50:$M$249)</f>
        <v>0</v>
      </c>
      <c r="AN6" t="str">
        <f t="shared" ref="AN6:AN7" si="0">IF(AM6&gt;=40,"ja","nein")</f>
        <v>nein</v>
      </c>
    </row>
    <row r="7" spans="2:44" x14ac:dyDescent="0.3">
      <c r="AH7" t="s">
        <v>550</v>
      </c>
      <c r="AJ7">
        <f>Datengrundlage!AE125</f>
        <v>0</v>
      </c>
      <c r="AL7">
        <v>720</v>
      </c>
      <c r="AM7">
        <f>SUMIF($E$50:$E$249,AL7,$N$50:$N$249)</f>
        <v>0</v>
      </c>
      <c r="AN7" t="str">
        <f t="shared" si="0"/>
        <v>nein</v>
      </c>
    </row>
    <row r="8" spans="2:44" ht="18" x14ac:dyDescent="0.35">
      <c r="B8" s="30" t="s">
        <v>11</v>
      </c>
      <c r="C8" s="6"/>
      <c r="D8" s="6"/>
      <c r="E8" s="818" t="str">
        <f>IF(F10=" - bitte wählen -", "Bitte Status der Beantragung wählen",IF(AND(F10="ja",B14="a",B20="a",B24="a",B28="a",B30="a",B22="a",B26="a",OR(B18="a",B19="a")),"Förderung erscheint möglich (bitte prüfen)",IF(AND(F10="nein",B14="a",B20="a",B24="a",B28="a",B30="a",B22="a",B26="a",OR(B18="a",B19="a")),"Öko-Regelung 2 nicht beantragt, aber Förderung erscheint möglich","Eingabe voraussichtlich nicht förderfähig")))</f>
        <v>Bitte Status der Beantragung wählen</v>
      </c>
      <c r="F8" s="818"/>
      <c r="G8" s="818"/>
      <c r="J8" s="795" t="s">
        <v>568</v>
      </c>
      <c r="K8" s="795"/>
      <c r="L8" s="795"/>
      <c r="M8" s="72"/>
      <c r="Q8" s="30" t="s">
        <v>15</v>
      </c>
      <c r="R8" s="6"/>
      <c r="S8" s="6"/>
      <c r="T8" s="797" t="str">
        <f>IF(E8="nicht förderfähig!","Grundanforderung aus Öko-Regelung nicht erfüllt!",IF(E8="Förderung erscheint möglich (bitte prüfen)","Grundanforderung aus Öko-Regelung 2 erfüllt",IF(E8="Öko-Regelung 2 nicht beantragt, aber Förderung erscheint möglich","Grundanforderung erfüllt, aber keine Öko-Regelung 2-Förderung","")))</f>
        <v/>
      </c>
      <c r="U8" s="797"/>
      <c r="V8" s="797"/>
      <c r="W8" s="797"/>
      <c r="X8" s="797"/>
      <c r="Y8" s="797"/>
      <c r="Z8" s="797"/>
      <c r="AA8" s="797"/>
      <c r="AB8" s="797"/>
      <c r="AC8" s="11"/>
      <c r="AH8" t="s">
        <v>575</v>
      </c>
      <c r="AJ8">
        <f>Datengrundlage!AE134</f>
        <v>0</v>
      </c>
      <c r="AL8" t="s">
        <v>1071</v>
      </c>
      <c r="AN8">
        <f>COUNTIF(AN5:AN7,"ja")</f>
        <v>0</v>
      </c>
    </row>
    <row r="9" spans="2:44" ht="15.6" customHeight="1" thickBot="1" x14ac:dyDescent="0.35">
      <c r="J9" s="794" t="s">
        <v>975</v>
      </c>
      <c r="K9" s="794"/>
      <c r="L9" s="794"/>
      <c r="M9" s="73"/>
      <c r="Z9" s="31" t="s">
        <v>78</v>
      </c>
      <c r="AH9" t="s">
        <v>576</v>
      </c>
      <c r="AJ9">
        <f>Datengrundlage!AE146</f>
        <v>0</v>
      </c>
    </row>
    <row r="10" spans="2:44" ht="18.600000000000001" thickBot="1" x14ac:dyDescent="0.4">
      <c r="B10" s="5" t="s">
        <v>10</v>
      </c>
      <c r="C10" s="6"/>
      <c r="D10" s="6"/>
      <c r="E10" s="6"/>
      <c r="F10" s="150" t="s">
        <v>53</v>
      </c>
      <c r="G10" s="141"/>
      <c r="J10" s="794"/>
      <c r="K10" s="794"/>
      <c r="L10" s="794"/>
      <c r="M10" s="73"/>
      <c r="Q10" s="52" t="str">
        <f>IF(AND(Q9&gt;=10,Q9&lt;=12),"Empfehlung: Pufferfläche einplanen","")</f>
        <v/>
      </c>
      <c r="R10" s="6"/>
      <c r="S10" s="6"/>
      <c r="T10" s="6"/>
      <c r="U10" s="6"/>
      <c r="V10" s="6"/>
      <c r="W10" s="6"/>
      <c r="X10" s="792" t="s">
        <v>61</v>
      </c>
      <c r="Y10" s="793"/>
      <c r="Z10" t="s">
        <v>57</v>
      </c>
      <c r="AB10" s="32">
        <v>45</v>
      </c>
      <c r="AC10" s="32"/>
      <c r="AH10" t="s">
        <v>962</v>
      </c>
      <c r="AJ10">
        <f>Datengrundlage!AE157</f>
        <v>0</v>
      </c>
    </row>
    <row r="11" spans="2:44" ht="15.6" x14ac:dyDescent="0.3">
      <c r="B11" t="s">
        <v>50</v>
      </c>
      <c r="J11" s="794"/>
      <c r="K11" s="794"/>
      <c r="L11" s="794"/>
      <c r="M11" s="73"/>
      <c r="Q11" s="23" t="str">
        <f>IF(Q12&gt;=10,"a","r")</f>
        <v>r</v>
      </c>
      <c r="R11" s="13" t="s">
        <v>16</v>
      </c>
      <c r="S11" s="14"/>
      <c r="T11" s="14"/>
      <c r="U11" s="14"/>
      <c r="V11" s="14"/>
      <c r="W11" s="14"/>
      <c r="X11" s="54"/>
      <c r="Y11" s="74"/>
      <c r="Z11" t="s">
        <v>58</v>
      </c>
      <c r="AB11" s="32">
        <v>30</v>
      </c>
      <c r="AC11" s="32"/>
      <c r="AH11" t="s">
        <v>963</v>
      </c>
      <c r="AJ11">
        <f>Datengrundlage!AE166</f>
        <v>0</v>
      </c>
    </row>
    <row r="12" spans="2:44" ht="15.6" x14ac:dyDescent="0.3">
      <c r="H12" s="22"/>
      <c r="I12" s="22"/>
      <c r="J12" s="22"/>
      <c r="K12" s="22"/>
      <c r="Q12" s="24">
        <f>SUMIF($H$50:$H$249,"Leguminosen, großkörnig",$M$50:$M$249)+SUMIF($H$50:$H$249,"Leguminosenmischung, großkörnig",$M$50:$M$249)</f>
        <v>0</v>
      </c>
      <c r="R12" s="16" t="s">
        <v>73</v>
      </c>
      <c r="S12" s="17"/>
      <c r="T12" s="17"/>
      <c r="U12" s="17"/>
      <c r="V12" s="17"/>
      <c r="W12" s="17"/>
      <c r="X12" s="17"/>
      <c r="Y12" s="18"/>
      <c r="Z12" s="815" t="str">
        <f>IF(X10="keine Teilnahme","",IF(AND(Q11="a",OR(T8="Grundanforderung aus Öko-Regelung 2 erfüllt",E8="Öko-Regelung 2 nicht beantragt, aber förderfähig")),"Voraussetzungen erfüllt","Voraussetzungen nicht erfüllt!"))</f>
        <v/>
      </c>
      <c r="AA12" s="816"/>
      <c r="AB12" s="817"/>
      <c r="AC12" s="69"/>
      <c r="AH12" t="s">
        <v>964</v>
      </c>
      <c r="AJ12">
        <f>Datengrundlage!AE176</f>
        <v>0</v>
      </c>
    </row>
    <row r="13" spans="2:44" ht="18.600000000000001" thickBot="1" x14ac:dyDescent="0.4">
      <c r="B13" s="5" t="s">
        <v>64</v>
      </c>
      <c r="C13" s="6"/>
      <c r="D13" s="6"/>
      <c r="E13" s="6"/>
      <c r="F13" s="6"/>
      <c r="G13" s="6"/>
      <c r="H13" s="22"/>
      <c r="I13" s="22"/>
      <c r="J13" s="22"/>
      <c r="K13" s="22"/>
      <c r="Q13" s="52" t="str">
        <f>IF(AND(Q12&gt;=10,Q12&lt;=12),"Empfehlung: Pufferfläche einplanen","")</f>
        <v/>
      </c>
      <c r="AH13" t="s">
        <v>965</v>
      </c>
      <c r="AJ13">
        <f>Datengrundlage!AE185</f>
        <v>0</v>
      </c>
    </row>
    <row r="14" spans="2:44" ht="15.6" customHeight="1" thickBot="1" x14ac:dyDescent="0.4">
      <c r="B14" s="23" t="str">
        <f>IF(OR(B15&gt;=5,B15="ok"),"a","r")</f>
        <v>r</v>
      </c>
      <c r="C14" s="13" t="s">
        <v>12</v>
      </c>
      <c r="D14" s="14"/>
      <c r="E14" s="14"/>
      <c r="F14" s="14"/>
      <c r="G14" s="15"/>
      <c r="Q14" s="5" t="s">
        <v>3</v>
      </c>
      <c r="R14" s="6"/>
      <c r="S14" s="6"/>
      <c r="T14" s="762" t="s">
        <v>616</v>
      </c>
      <c r="U14" s="6"/>
      <c r="V14" s="6"/>
      <c r="W14" s="6"/>
      <c r="X14" s="792" t="s">
        <v>61</v>
      </c>
      <c r="Y14" s="793"/>
      <c r="Z14" t="s">
        <v>57</v>
      </c>
      <c r="AB14" s="32">
        <v>30</v>
      </c>
      <c r="AC14" s="32"/>
      <c r="AH14" t="s">
        <v>966</v>
      </c>
      <c r="AJ14">
        <f>Datengrundlage!AE194</f>
        <v>0</v>
      </c>
    </row>
    <row r="15" spans="2:44" ht="15.6" x14ac:dyDescent="0.3">
      <c r="B15" s="12">
        <f>IF(AN8&gt;=1,"ok",AJ1)</f>
        <v>0</v>
      </c>
      <c r="C15" s="16" t="str">
        <f>IF(B15="ok","Hauptfruchtarten über beetweisen Anbau mit ≥ 5 Kulturen erfüllt","aktuelle Anzahl Hauptfruchtarten (bei Zusammenfassung der Mischkulturen und ohne Brachen)")</f>
        <v>aktuelle Anzahl Hauptfruchtarten (bei Zusammenfassung der Mischkulturen und ohne Brachen)</v>
      </c>
      <c r="D15" s="17"/>
      <c r="E15" s="17"/>
      <c r="F15" s="17"/>
      <c r="G15" s="18"/>
      <c r="H15" s="68"/>
      <c r="Q15" s="23" t="str">
        <f>IF(AND(Q16&gt;=40,F38="konventionell"),"a",IF(AND(Q16&gt;=30,F38="ökologisch"),"a","r"))</f>
        <v>r</v>
      </c>
      <c r="R15" s="13" t="str">
        <f>IF(F38="konventionell","mind. 40 % Flächenanteil mit blühenden Kulturen (konventionell)",IF(F38="ökologisch","mind. 30 % Flächenanteil mit blühenden Kulturen (ökologisch)","mind. 40 % Flächenanteil mit blühenden Kulturen (konventionell)"))</f>
        <v>mind. 40 % Flächenanteil mit blühenden Kulturen (konventionell)</v>
      </c>
      <c r="S15" s="14"/>
      <c r="T15" s="14"/>
      <c r="U15" s="14"/>
      <c r="V15" s="14"/>
      <c r="W15" s="14"/>
      <c r="X15" s="54"/>
      <c r="Y15" s="74"/>
      <c r="Z15" t="s">
        <v>58</v>
      </c>
      <c r="AB15" s="32">
        <v>45</v>
      </c>
      <c r="AC15" s="32"/>
      <c r="AH15" t="s">
        <v>967</v>
      </c>
      <c r="AJ15">
        <f>Datengrundlage!AE203</f>
        <v>0</v>
      </c>
    </row>
    <row r="16" spans="2:44" ht="15.6" x14ac:dyDescent="0.3">
      <c r="C16" s="112" t="s">
        <v>971</v>
      </c>
      <c r="D16" s="52"/>
      <c r="E16" s="52"/>
      <c r="F16" s="52"/>
      <c r="G16" s="52"/>
      <c r="Q16" s="24">
        <f>SUMIF(S50:S249,"ja",M50:M249)</f>
        <v>0</v>
      </c>
      <c r="R16" s="16" t="s">
        <v>5</v>
      </c>
      <c r="S16" s="17"/>
      <c r="T16" s="17"/>
      <c r="U16" s="17"/>
      <c r="V16" s="17"/>
      <c r="W16" s="17"/>
      <c r="X16" s="17"/>
      <c r="Y16" s="18"/>
      <c r="AH16" t="s">
        <v>968</v>
      </c>
      <c r="AJ16">
        <f>Datengrundlage!AE212</f>
        <v>0</v>
      </c>
    </row>
    <row r="17" spans="2:36" ht="18" x14ac:dyDescent="0.35">
      <c r="B17" s="5" t="s">
        <v>13</v>
      </c>
      <c r="C17" s="6"/>
      <c r="D17" s="6"/>
      <c r="E17" s="6"/>
      <c r="F17" s="6"/>
      <c r="G17" s="6"/>
      <c r="Q17" s="23" t="str">
        <f>IF(Q18&lt;=25,"a","r")</f>
        <v>a</v>
      </c>
      <c r="R17" s="13" t="s">
        <v>6</v>
      </c>
      <c r="S17" s="14"/>
      <c r="T17" s="14"/>
      <c r="U17" s="14"/>
      <c r="V17" s="14"/>
      <c r="W17" s="14"/>
      <c r="X17" s="14"/>
      <c r="Y17" s="15"/>
      <c r="AH17" t="s">
        <v>974</v>
      </c>
      <c r="AJ17">
        <f>Datengrundlage!AE224</f>
        <v>0</v>
      </c>
    </row>
    <row r="18" spans="2:36" ht="15.6" x14ac:dyDescent="0.3">
      <c r="B18" s="23" t="str">
        <f>IF(OR(SUM(COUNTIF(N50:N249,"&lt;10")+COUNTIF(N50:N249,"&gt;30"),-COUNTIF(N50:N249,"0")-AN8)&gt;0,AR3&gt;1),"r","a")</f>
        <v>a</v>
      </c>
      <c r="C18" s="13" t="s">
        <v>1003</v>
      </c>
      <c r="D18" s="14"/>
      <c r="E18" s="14"/>
      <c r="F18" s="14"/>
      <c r="G18" s="15"/>
      <c r="H18" s="71"/>
      <c r="Q18" s="24">
        <f>SUMIF(E50:E249,"311",M50:M249)+SUMIF(E50:E249,"312",M50:M249)</f>
        <v>0</v>
      </c>
      <c r="R18" s="16" t="s">
        <v>7</v>
      </c>
      <c r="S18" s="17"/>
      <c r="T18" s="17"/>
      <c r="U18" s="17"/>
      <c r="V18" s="17"/>
      <c r="W18" s="17"/>
      <c r="X18" s="17"/>
      <c r="Y18" s="18"/>
      <c r="Z18" s="815" t="str">
        <f>IF(X14="keine Teilnahme","",IF(AND(Q15="a",Q17="a",X28="keine Teilnahme",OR(T8="Grundanforderung aus Öko-Regelung 2 erfüllt",E8="Öko-Regelung 2 nicht beantragt, aber förderfähig")),"Voraussetzungen erfüllt",IF(AND(Q15="a",Q17="a",X28="Teilnahme",OR(T8="Grundanforderung aus Öko-Regelung 2 erfüllt",E8="Öko-Regelung 2 nicht beantragt, aber förderfähig")),"Kombination beachten!","Voraussetzungen nicht erfüllt!")))</f>
        <v/>
      </c>
      <c r="AA18" s="816"/>
      <c r="AB18" s="817"/>
      <c r="AC18" s="69"/>
      <c r="AH18" t="s">
        <v>1062</v>
      </c>
      <c r="AJ18">
        <f>Datengrundlage!AE262</f>
        <v>0</v>
      </c>
    </row>
    <row r="19" spans="2:36" ht="16.2" thickBot="1" x14ac:dyDescent="0.35">
      <c r="B19" s="23" t="str">
        <f>IF(AND(OR(B15="ok",B15&gt;5),OR(SUMIF(O50:O249,"X",M50:M249)&gt;10,SUMIF(O50:O249,"",M50:M249)&gt;90),AR3&lt;1),"a","r")</f>
        <v>r</v>
      </c>
      <c r="C19" s="142" t="s">
        <v>1004</v>
      </c>
      <c r="D19" s="143"/>
      <c r="E19" s="143"/>
      <c r="F19" s="143"/>
      <c r="G19" s="144"/>
      <c r="Q19" s="52" t="str">
        <f>IF(OR(AND(Q16&gt;=40,Q16&lt;=44),AND(Q18&gt;=22,Q18&lt;=25)),"Empfehlung: Pufferfläche einplanen","")</f>
        <v/>
      </c>
      <c r="AH19" t="s">
        <v>1063</v>
      </c>
      <c r="AJ19">
        <f>Datengrundlage!AE272</f>
        <v>0</v>
      </c>
    </row>
    <row r="20" spans="2:36" ht="18.600000000000001" thickBot="1" x14ac:dyDescent="0.4">
      <c r="B20" s="23" t="str">
        <f>IF(B21&lt;=30,"a","r")</f>
        <v>a</v>
      </c>
      <c r="C20" s="145" t="s">
        <v>984</v>
      </c>
      <c r="D20" s="146"/>
      <c r="E20" s="146"/>
      <c r="F20" s="146"/>
      <c r="G20" s="147"/>
      <c r="Q20" s="5" t="s">
        <v>4</v>
      </c>
      <c r="R20" s="6"/>
      <c r="S20" s="6"/>
      <c r="T20" s="6"/>
      <c r="U20" s="6"/>
      <c r="V20" s="6"/>
      <c r="W20" s="6"/>
      <c r="X20" s="792" t="s">
        <v>61</v>
      </c>
      <c r="Y20" s="793"/>
      <c r="Z20" t="s">
        <v>57</v>
      </c>
      <c r="AB20" s="32">
        <v>25</v>
      </c>
      <c r="AC20" s="32"/>
    </row>
    <row r="21" spans="2:36" ht="15.6" x14ac:dyDescent="0.3">
      <c r="B21" s="24">
        <f>SUMIF($H$50:$H$249,"Leguminosenmischung, großkörnig",$M$50:$M$249)</f>
        <v>0</v>
      </c>
      <c r="C21" s="142" t="s">
        <v>986</v>
      </c>
      <c r="D21" s="143"/>
      <c r="E21" s="143"/>
      <c r="F21" s="143"/>
      <c r="G21" s="144"/>
      <c r="H21" s="52" t="str">
        <f>IF(AND(B21&gt;=27,B21&lt;=30),"Empfehlung: Pufferfläche einplanen","")</f>
        <v/>
      </c>
      <c r="Q21" s="23" t="str">
        <f>IF(Q22&gt;=25,"a","r")</f>
        <v>r</v>
      </c>
      <c r="R21" s="13" t="s">
        <v>8</v>
      </c>
      <c r="S21" s="14"/>
      <c r="T21" s="14"/>
      <c r="U21" s="14"/>
      <c r="V21" s="14"/>
      <c r="W21" s="14"/>
      <c r="X21" s="54"/>
      <c r="Y21" s="74"/>
      <c r="Z21" t="s">
        <v>58</v>
      </c>
      <c r="AB21" s="32">
        <v>25</v>
      </c>
      <c r="AC21" s="32"/>
    </row>
    <row r="22" spans="2:36" ht="15.6" x14ac:dyDescent="0.3">
      <c r="B22" s="23" t="str">
        <f>IF(B23&lt;=30,"a","r")</f>
        <v>a</v>
      </c>
      <c r="C22" s="145" t="s">
        <v>987</v>
      </c>
      <c r="D22" s="146"/>
      <c r="E22" s="146"/>
      <c r="F22" s="146"/>
      <c r="G22" s="147"/>
      <c r="Q22" s="24">
        <f>SUMIF($T$50:$T$249,"ja",$M$50:$M$249)</f>
        <v>0</v>
      </c>
      <c r="R22" s="16" t="s">
        <v>9</v>
      </c>
      <c r="S22" s="17"/>
      <c r="T22" s="17"/>
      <c r="U22" s="17"/>
      <c r="V22" s="17"/>
      <c r="W22" s="17"/>
      <c r="X22" s="17"/>
      <c r="Y22" s="18"/>
      <c r="Z22" s="815" t="str">
        <f>IF(X20="keine Teilnahme","",IF(AND(Q21="a",OR(T8="Grundanforderung aus Öko-Regelung 2 erfüllt",E8="Öko-Regelung 2 nicht beantragt, aber förderfähig")),"Voraussetzungen erfüllt","Voraussetzungen nicht erfüllt!"))</f>
        <v/>
      </c>
      <c r="AA22" s="816"/>
      <c r="AB22" s="817"/>
      <c r="AC22" s="32"/>
    </row>
    <row r="23" spans="2:36" ht="16.2" thickBot="1" x14ac:dyDescent="0.35">
      <c r="B23" s="24">
        <f>SUMIF($H$50:$H$249,"Leguminosenmischung, kleinkörnig",$M$50:$M$249)</f>
        <v>0</v>
      </c>
      <c r="C23" s="142" t="s">
        <v>985</v>
      </c>
      <c r="D23" s="143"/>
      <c r="E23" s="143"/>
      <c r="F23" s="143"/>
      <c r="G23" s="144"/>
      <c r="H23" s="52" t="str">
        <f>IF(AND(B23&gt;=27,B23&lt;=30),"Empfehlung: Pufferfläche einplanen","")</f>
        <v/>
      </c>
      <c r="Q23" s="52" t="str">
        <f>IF(AND(Q22&gt;=25,Q22&lt;=27.5),"Empfehlung: Pufferfläche einplanen","")</f>
        <v/>
      </c>
      <c r="R23" s="14"/>
      <c r="S23" s="14"/>
      <c r="T23" s="14"/>
      <c r="U23" s="14"/>
      <c r="V23" s="14"/>
      <c r="W23" s="14"/>
      <c r="X23" s="14"/>
      <c r="Y23" s="14"/>
      <c r="Z23" s="46"/>
      <c r="AB23" s="32"/>
      <c r="AC23" s="32"/>
    </row>
    <row r="24" spans="2:36" ht="18.600000000000001" thickBot="1" x14ac:dyDescent="0.4">
      <c r="B24" s="23" t="str">
        <f>IF(B25&lt;=30,"a","r")</f>
        <v>a</v>
      </c>
      <c r="C24" s="145" t="s">
        <v>988</v>
      </c>
      <c r="D24" s="146"/>
      <c r="E24" s="146"/>
      <c r="F24" s="146"/>
      <c r="G24" s="147"/>
      <c r="Q24" s="5" t="s">
        <v>553</v>
      </c>
      <c r="R24" s="6"/>
      <c r="S24" s="6"/>
      <c r="T24" s="6"/>
      <c r="U24" s="6"/>
      <c r="V24" s="6"/>
      <c r="W24" s="6"/>
      <c r="X24" s="792" t="s">
        <v>61</v>
      </c>
      <c r="Y24" s="793"/>
      <c r="Z24" t="s">
        <v>57</v>
      </c>
      <c r="AB24" s="32">
        <v>50</v>
      </c>
      <c r="AC24" s="69"/>
    </row>
    <row r="25" spans="2:36" ht="18" x14ac:dyDescent="0.4">
      <c r="B25" s="24">
        <f>SUMIF($H$50:$H$249,"Wintermischkultur",$M$50:$M$249)+SUMIF($H$50:$H$249,"Wintermischkultur / Getreide",$M$50:$M$249)</f>
        <v>0</v>
      </c>
      <c r="C25" s="142" t="s">
        <v>1005</v>
      </c>
      <c r="D25" s="143"/>
      <c r="E25" s="143"/>
      <c r="F25" s="143"/>
      <c r="G25" s="144"/>
      <c r="H25" s="52" t="str">
        <f>IF(AND(B25&gt;=27,B25&lt;=30),"Empfehlung: Pufferfläche einplanen","")</f>
        <v/>
      </c>
      <c r="Q25" s="23" t="str">
        <f>IF(AND(Q26&lt;=0.2,Q26&gt;0),"a","r")</f>
        <v>r</v>
      </c>
      <c r="R25" s="19" t="s">
        <v>63</v>
      </c>
      <c r="S25" s="20"/>
      <c r="T25" s="20"/>
      <c r="U25" s="20"/>
      <c r="V25" s="20"/>
      <c r="W25" s="20"/>
      <c r="X25" s="17"/>
      <c r="Y25" s="18"/>
      <c r="Z25" t="s">
        <v>58</v>
      </c>
      <c r="AB25" s="32">
        <v>50</v>
      </c>
    </row>
    <row r="26" spans="2:36" ht="18" x14ac:dyDescent="0.4">
      <c r="B26" s="23" t="str">
        <f>IF(B27&lt;=30,"a","r")</f>
        <v>a</v>
      </c>
      <c r="C26" s="145" t="s">
        <v>989</v>
      </c>
      <c r="D26" s="146"/>
      <c r="E26" s="146"/>
      <c r="F26" s="146"/>
      <c r="G26" s="147"/>
      <c r="Q26" s="27" t="str">
        <f>IFERROR(SUM(W50:W249)/(SUMIFS($R$50:$R$249,Q50:Q249,"ja",I50:I249,"AL")+SUMIFS($R$50:$R$249,Q50:Q249,"ja",I50:I249,"DK")),"0,0")</f>
        <v>0,0</v>
      </c>
      <c r="R26" s="19" t="s">
        <v>75</v>
      </c>
      <c r="S26" s="20"/>
      <c r="T26" s="20"/>
      <c r="U26" s="20"/>
      <c r="V26" s="20"/>
      <c r="W26" s="20"/>
      <c r="X26" s="20"/>
      <c r="Y26" s="21"/>
      <c r="Z26" s="815" t="str">
        <f>IF(X24="keine Teilnahme","",IF(AND(Q25="a",OR(T8="Grundanforderung aus Öko-Regelung 2 erfüllt",E8="Öko-Regelung 2 nicht beantragt, aber förderfähig")),"Voraussetzungen erfüllt","Voraussetzungen nicht erfüllt!"))</f>
        <v/>
      </c>
      <c r="AA26" s="816"/>
      <c r="AB26" s="817"/>
    </row>
    <row r="27" spans="2:36" ht="16.2" thickBot="1" x14ac:dyDescent="0.35">
      <c r="B27" s="24">
        <f>SUMIF($H$50:$H$249,"Sommermischkultur",$M$50:$M$249)+SUMIF($H$50:$H$249,"Sommermischkultur / Getreide",$M$50:$M$249)</f>
        <v>0</v>
      </c>
      <c r="C27" s="142" t="s">
        <v>1006</v>
      </c>
      <c r="D27" s="143"/>
      <c r="E27" s="143"/>
      <c r="F27" s="143"/>
      <c r="G27" s="144"/>
      <c r="H27" s="52" t="str">
        <f>IF(AND(B27&gt;=27,B27&lt;=30),"Empfehlung: Pufferfläche einplanen","")</f>
        <v/>
      </c>
    </row>
    <row r="28" spans="2:36" ht="18.600000000000001" thickBot="1" x14ac:dyDescent="0.4">
      <c r="B28" s="23" t="str">
        <f>IF(B29&lt;=66,"a","r")</f>
        <v>a</v>
      </c>
      <c r="C28" s="13" t="s">
        <v>59</v>
      </c>
      <c r="D28" s="14"/>
      <c r="E28" s="14"/>
      <c r="F28" s="14"/>
      <c r="G28" s="15"/>
      <c r="Q28" s="5" t="s">
        <v>562</v>
      </c>
      <c r="R28" s="6"/>
      <c r="S28" s="6"/>
      <c r="T28" s="762" t="s">
        <v>617</v>
      </c>
      <c r="U28" s="6"/>
      <c r="V28" s="6"/>
      <c r="W28" s="6"/>
      <c r="X28" s="792" t="s">
        <v>61</v>
      </c>
      <c r="Y28" s="793"/>
      <c r="Z28" t="s">
        <v>57</v>
      </c>
      <c r="AB28" s="32">
        <v>65</v>
      </c>
      <c r="AC28" s="32"/>
    </row>
    <row r="29" spans="2:36" ht="15.6" x14ac:dyDescent="0.3">
      <c r="B29" s="24">
        <f>SUMIF($H$50:$H$249,"Getreide",$M$50:$M$249)+SUMIF($H$50:$H$249,"Getreidemischkultur",$M$50:$M$249)+SUMIF($H$50:$H$249,"Ackerfutter / Getreide",$M$50:$M$249)+SUMIF($H$50:$H$249,"Sonstiges / Getreide",$M$50:$M$249)+SUMIF($H$50:$H$249,"Zierpflanze / Getreide",$M$50:$M$249)+SUMIF($H$50:$H$249,"Wintermischkultur / Getreide",$M$50:$M$249)+SUMIF($H$50:$H$249,"Sommermischkultur / Getreide",$M$50:$M$249)</f>
        <v>0</v>
      </c>
      <c r="C29" s="16" t="s">
        <v>14</v>
      </c>
      <c r="D29" s="17"/>
      <c r="E29" s="17"/>
      <c r="F29" s="17"/>
      <c r="G29" s="18"/>
      <c r="H29" s="52" t="str">
        <f>IF(AND(B29&gt;=61,B29&lt;=66),"Empfehlung: Pufferfläche einplanen","")</f>
        <v/>
      </c>
      <c r="Q29" s="23" t="str">
        <f>IF(Q30&gt;=40,"a","r")</f>
        <v>r</v>
      </c>
      <c r="R29" s="13" t="s">
        <v>563</v>
      </c>
      <c r="S29" s="14"/>
      <c r="T29" s="14"/>
      <c r="U29" s="14"/>
      <c r="V29" s="14"/>
      <c r="W29" s="14"/>
      <c r="X29" s="54"/>
      <c r="Y29" s="74"/>
      <c r="Z29" t="s">
        <v>58</v>
      </c>
      <c r="AB29" s="32">
        <v>65</v>
      </c>
      <c r="AC29" s="32"/>
    </row>
    <row r="30" spans="2:36" ht="15.6" x14ac:dyDescent="0.3">
      <c r="B30" s="23" t="str">
        <f>IF(B31&gt;=10,"a","r")</f>
        <v>r</v>
      </c>
      <c r="C30" s="13" t="s">
        <v>542</v>
      </c>
      <c r="D30" s="14"/>
      <c r="E30" s="14"/>
      <c r="F30" s="14"/>
      <c r="G30" s="15"/>
      <c r="Q30" s="24">
        <f>SUMIF($U$50:$U$249,"ja",$M$50:$M$249)</f>
        <v>0</v>
      </c>
      <c r="R30" s="16" t="s">
        <v>565</v>
      </c>
      <c r="S30" s="17"/>
      <c r="T30" s="17"/>
      <c r="U30" s="17"/>
      <c r="V30" s="17"/>
      <c r="W30" s="17"/>
      <c r="X30" s="17"/>
      <c r="Y30" s="18"/>
      <c r="AB30" s="32"/>
      <c r="AC30" s="69"/>
    </row>
    <row r="31" spans="2:36" ht="18" customHeight="1" x14ac:dyDescent="0.3">
      <c r="B31" s="24">
        <f>SUMIF($H$50:$H$249,"Leguminosen, großkörnig",$M$50:$M$249)+SUMIF($H$50:$H$249,"Leguminosenmischung, großkörnig",$M$50:$M$249)+SUMIF($H$50:$H$249,"Leguminosen, kleinkörnig",$M$50:$M$249)+SUMIF($H$50:$H$249,"Leguminosenmischung, kleinkörnig",$M$50:$M$249)+SUMIF($H$50:$H$249,"Ackerfutter / Leguminose",$M$50:$M$249)+SUMIF($H$50:$H$249,"Küchenkraut / Leguminose",$M$50:$M$249)</f>
        <v>0</v>
      </c>
      <c r="C31" s="16" t="s">
        <v>532</v>
      </c>
      <c r="D31" s="17"/>
      <c r="E31" s="17"/>
      <c r="F31" s="17"/>
      <c r="G31" s="18"/>
      <c r="H31" s="52" t="str">
        <f>IF(AND(B31&gt;=10,B31&lt;=12),"Empfehlung: Pufferfläche einplanen","")</f>
        <v/>
      </c>
      <c r="L31" s="56"/>
      <c r="Q31" s="23" t="str">
        <f>IF(Q32&lt;=20,"a","r")</f>
        <v>a</v>
      </c>
      <c r="R31" s="13" t="s">
        <v>564</v>
      </c>
      <c r="S31" s="14"/>
      <c r="T31" s="14"/>
      <c r="U31" s="14"/>
      <c r="V31" s="14"/>
      <c r="W31" s="14"/>
      <c r="X31" s="14"/>
      <c r="Y31" s="15"/>
      <c r="AB31" s="32"/>
      <c r="AC31" s="32"/>
    </row>
    <row r="32" spans="2:36" ht="16.2" thickBot="1" x14ac:dyDescent="0.35">
      <c r="Q32" s="24">
        <f>SUMIF(E50:E249,"603",M50:M249)+SUMIF(E50:E249,"411",M50:M249)+SUMIF(E50:E249,"919",M50:M249)+SUMIF(E50:E249,"171",M50:M249)+SUMIF(E50:E249,"601",M50:M249)+SUMIF(E50:E249,"602",M50:M249)+SUMIF(E50:E249,"606",M50:M249)</f>
        <v>0</v>
      </c>
      <c r="R32" s="63" t="s">
        <v>615</v>
      </c>
      <c r="S32" s="6"/>
      <c r="T32" s="6"/>
      <c r="U32" s="6"/>
      <c r="V32" s="6"/>
      <c r="W32" s="6"/>
      <c r="X32" s="17"/>
      <c r="Y32" s="18"/>
      <c r="Z32" s="815" t="str">
        <f>IF(X28="keine Teilnahme","",IF(AND(Q29="a",Q31="a",X14="keine Teilnahme",OR(T8="Grundanforderung aus Öko-Regelung 2 erfüllt",E8="Öko-Regelung 2 nicht beantragt, aber förderfähig")),"Voraussetzungen erfüllt",IF(AND(Q29="a",Q31="a",X14="Teilnahme",OR(T8="Grundanforderung aus Öko-Regelung 2 erfüllt",E8="Öko-Regelung 2 nicht beantragt, aber förderfähig")),"Kombination beachten!","Voraussetzungen nicht erfüllt!")))</f>
        <v/>
      </c>
      <c r="AA32" s="816"/>
      <c r="AB32" s="817"/>
      <c r="AC32" s="32"/>
    </row>
    <row r="33" spans="2:32" ht="18" thickBot="1" x14ac:dyDescent="0.4">
      <c r="B33" s="120" t="s">
        <v>720</v>
      </c>
      <c r="C33" s="6"/>
      <c r="D33" s="6"/>
      <c r="E33" s="121"/>
      <c r="F33" s="150" t="s">
        <v>723</v>
      </c>
      <c r="G33" s="141"/>
      <c r="Q33" s="52" t="str">
        <f>IF(OR(AND(Q30&gt;=40,Q30&lt;=44),AND(Q32&lt;=21,Q32&gt;=18)),"Empfehlung: Pufferfläche einplanen","")</f>
        <v/>
      </c>
      <c r="AC33" s="32"/>
    </row>
    <row r="34" spans="2:32" x14ac:dyDescent="0.3">
      <c r="H34" s="68"/>
      <c r="AC34" s="32"/>
    </row>
    <row r="35" spans="2:32" x14ac:dyDescent="0.3">
      <c r="H35" s="68"/>
      <c r="AC35" s="32"/>
    </row>
    <row r="36" spans="2:32" ht="18" x14ac:dyDescent="0.35">
      <c r="B36" s="26" t="s">
        <v>49</v>
      </c>
      <c r="H36" s="68"/>
      <c r="AC36" s="69"/>
    </row>
    <row r="37" spans="2:32" ht="15" thickBot="1" x14ac:dyDescent="0.35">
      <c r="H37" s="68"/>
    </row>
    <row r="38" spans="2:32" ht="16.2" thickBot="1" x14ac:dyDescent="0.35">
      <c r="B38" s="7" t="s">
        <v>1</v>
      </c>
      <c r="C38" s="6"/>
      <c r="D38" s="6"/>
      <c r="E38" s="6"/>
      <c r="F38" s="155" t="s">
        <v>53</v>
      </c>
      <c r="G38" s="148"/>
      <c r="H38" s="140" t="str">
        <f>IF(AND($B$15&gt;3,$F$38=" - bitte wählen -"),"Bitte die Wirtschaftsform auswählen!","")</f>
        <v/>
      </c>
    </row>
    <row r="39" spans="2:32" ht="18" x14ac:dyDescent="0.35">
      <c r="B39" s="28" t="s">
        <v>570</v>
      </c>
      <c r="C39" s="10"/>
      <c r="D39" s="10"/>
      <c r="E39" s="10"/>
      <c r="F39" s="29"/>
      <c r="G39" s="29"/>
      <c r="Q39" s="62" t="s">
        <v>81</v>
      </c>
    </row>
    <row r="40" spans="2:32" ht="5.4" customHeight="1" x14ac:dyDescent="0.3">
      <c r="Q40" s="6"/>
      <c r="R40" s="6"/>
      <c r="S40" s="6"/>
      <c r="T40" s="6"/>
      <c r="U40" s="6"/>
      <c r="V40" s="6"/>
      <c r="W40" s="6"/>
      <c r="X40" s="6"/>
      <c r="Y40" s="6"/>
      <c r="Z40" s="6"/>
      <c r="AA40" s="6"/>
      <c r="AB40" s="6"/>
      <c r="AC40" s="10"/>
    </row>
    <row r="41" spans="2:32" ht="18" customHeight="1" x14ac:dyDescent="0.35">
      <c r="B41" s="7" t="s">
        <v>72</v>
      </c>
      <c r="C41" s="6"/>
      <c r="D41" s="6"/>
      <c r="E41" s="6"/>
      <c r="F41" s="153">
        <f>SUMIF($I$50:$I$249,"AL",$L$50:$L$249)+SUMIF($I$50:$I$249,"AL KN",$L$50:$L$249)</f>
        <v>0</v>
      </c>
      <c r="G41" s="149"/>
      <c r="H41" s="52" t="str">
        <f>IF(F41&lt;F44,"Es wurde mehr Ackerfläche erfasst als zur Verfügung steht!","")</f>
        <v/>
      </c>
      <c r="I41" s="52"/>
      <c r="J41" s="52"/>
      <c r="K41" s="52"/>
      <c r="L41" s="52"/>
      <c r="M41" s="52"/>
      <c r="Q41" s="45" t="s">
        <v>82</v>
      </c>
      <c r="R41" s="46"/>
      <c r="S41" s="46"/>
      <c r="T41" s="46"/>
      <c r="U41" s="46"/>
      <c r="V41" s="46"/>
      <c r="W41" s="46"/>
      <c r="X41" s="46"/>
      <c r="Y41" s="805">
        <f>SUM(Y50:Y249)</f>
        <v>0</v>
      </c>
      <c r="Z41" s="805"/>
      <c r="AA41" s="805"/>
      <c r="AB41" s="806"/>
      <c r="AC41" s="59"/>
      <c r="AD41" s="799" t="s">
        <v>568</v>
      </c>
      <c r="AE41" s="799"/>
    </row>
    <row r="42" spans="2:32" ht="18" customHeight="1" x14ac:dyDescent="0.35">
      <c r="B42" s="152" t="s">
        <v>717</v>
      </c>
      <c r="C42" s="151"/>
      <c r="D42" s="151"/>
      <c r="J42" s="68"/>
      <c r="Q42" s="47" t="s">
        <v>83</v>
      </c>
      <c r="R42" s="10"/>
      <c r="S42" s="10"/>
      <c r="T42" s="10"/>
      <c r="U42" s="10"/>
      <c r="V42" s="10"/>
      <c r="W42" s="10"/>
      <c r="X42" s="10"/>
      <c r="Y42" s="807">
        <f>SUM(Z50:Z249)+SUM(AA50:AA249)+SUM(AB50:AB249)+SUM(AD50:AD249)+SUM(AC50:AC249)</f>
        <v>0</v>
      </c>
      <c r="Z42" s="807"/>
      <c r="AA42" s="807"/>
      <c r="AB42" s="808"/>
      <c r="AC42" s="59"/>
      <c r="AD42" s="800" t="s">
        <v>560</v>
      </c>
      <c r="AE42" s="800"/>
    </row>
    <row r="43" spans="2:32" ht="5.4" customHeight="1" x14ac:dyDescent="0.3">
      <c r="Q43" s="60"/>
      <c r="R43" s="10"/>
      <c r="S43" s="10"/>
      <c r="T43" s="10"/>
      <c r="U43" s="10"/>
      <c r="V43" s="10"/>
      <c r="W43" s="10"/>
      <c r="X43" s="10"/>
      <c r="Y43" s="10"/>
      <c r="Z43" s="10"/>
      <c r="AA43" s="10"/>
      <c r="AB43" s="61"/>
      <c r="AC43" s="10"/>
      <c r="AD43" s="800"/>
      <c r="AE43" s="800"/>
    </row>
    <row r="44" spans="2:32" ht="18" x14ac:dyDescent="0.35">
      <c r="B44" s="819" t="s">
        <v>569</v>
      </c>
      <c r="C44" s="820"/>
      <c r="D44" s="820"/>
      <c r="E44" s="821"/>
      <c r="F44" s="153">
        <f>SUMIF($I$50:$I$249,"AL",$L$50:$L$249)</f>
        <v>0</v>
      </c>
      <c r="G44" s="149"/>
      <c r="M44" s="754"/>
      <c r="O44" s="754">
        <f>SUM(N50:N55)</f>
        <v>0</v>
      </c>
      <c r="Q44" s="48" t="s">
        <v>719</v>
      </c>
      <c r="R44" s="6"/>
      <c r="S44" s="6"/>
      <c r="T44" s="6"/>
      <c r="U44" s="6"/>
      <c r="V44" s="6"/>
      <c r="W44" s="6"/>
      <c r="X44" s="6"/>
      <c r="Y44" s="809">
        <f>SUM(Y41:AB42)</f>
        <v>0</v>
      </c>
      <c r="Z44" s="809"/>
      <c r="AA44" s="809"/>
      <c r="AB44" s="810"/>
      <c r="AC44" s="70"/>
      <c r="AD44" s="800"/>
      <c r="AE44" s="800"/>
    </row>
    <row r="45" spans="2:32" ht="15.6" x14ac:dyDescent="0.3">
      <c r="B45" s="819" t="s">
        <v>572</v>
      </c>
      <c r="C45" s="820"/>
      <c r="D45" s="820"/>
      <c r="E45" s="821"/>
      <c r="F45" s="153">
        <f>SUMIF(I50:I249,"AL KN",L50:L249)</f>
        <v>0</v>
      </c>
      <c r="G45" s="149"/>
    </row>
    <row r="48" spans="2:32" ht="18" x14ac:dyDescent="0.35">
      <c r="B48" s="822"/>
      <c r="C48" s="798" t="s">
        <v>17</v>
      </c>
      <c r="D48" s="798" t="s">
        <v>77</v>
      </c>
      <c r="E48" s="796" t="s">
        <v>27</v>
      </c>
      <c r="F48" s="798" t="s">
        <v>18</v>
      </c>
      <c r="G48" s="790" t="s">
        <v>558</v>
      </c>
      <c r="H48" s="798" t="s">
        <v>203</v>
      </c>
      <c r="I48" s="49" t="s">
        <v>19</v>
      </c>
      <c r="J48" s="811" t="s">
        <v>725</v>
      </c>
      <c r="K48" s="790" t="s">
        <v>939</v>
      </c>
      <c r="L48" s="798" t="s">
        <v>20</v>
      </c>
      <c r="M48" s="796" t="s">
        <v>74</v>
      </c>
      <c r="N48" s="796" t="s">
        <v>940</v>
      </c>
      <c r="O48" s="813" t="s">
        <v>983</v>
      </c>
      <c r="P48" s="813" t="s">
        <v>1007</v>
      </c>
      <c r="Q48" s="796" t="s">
        <v>65</v>
      </c>
      <c r="R48" s="796" t="s">
        <v>69</v>
      </c>
      <c r="S48" s="796" t="s">
        <v>24</v>
      </c>
      <c r="T48" s="796" t="s">
        <v>66</v>
      </c>
      <c r="U48" s="813" t="s">
        <v>566</v>
      </c>
      <c r="V48" s="798" t="s">
        <v>26</v>
      </c>
      <c r="W48" s="796" t="s">
        <v>76</v>
      </c>
      <c r="X48" s="796" t="s">
        <v>21</v>
      </c>
      <c r="Y48" s="802" t="s">
        <v>67</v>
      </c>
      <c r="Z48" s="803"/>
      <c r="AA48" s="803"/>
      <c r="AB48" s="803"/>
      <c r="AC48" s="803"/>
      <c r="AD48" s="804"/>
      <c r="AE48" s="801" t="s">
        <v>71</v>
      </c>
      <c r="AF48" s="798" t="s">
        <v>23</v>
      </c>
    </row>
    <row r="49" spans="2:32" ht="72" customHeight="1" x14ac:dyDescent="0.3">
      <c r="B49" s="822"/>
      <c r="C49" s="798"/>
      <c r="D49" s="798"/>
      <c r="E49" s="796"/>
      <c r="F49" s="798"/>
      <c r="G49" s="791"/>
      <c r="H49" s="798"/>
      <c r="I49" s="49"/>
      <c r="J49" s="812"/>
      <c r="K49" s="791"/>
      <c r="L49" s="798"/>
      <c r="M49" s="796"/>
      <c r="N49" s="796"/>
      <c r="O49" s="814"/>
      <c r="P49" s="814"/>
      <c r="Q49" s="796"/>
      <c r="R49" s="796"/>
      <c r="S49" s="796"/>
      <c r="T49" s="796"/>
      <c r="U49" s="814"/>
      <c r="V49" s="798"/>
      <c r="W49" s="796"/>
      <c r="X49" s="796"/>
      <c r="Y49" s="37" t="s">
        <v>22</v>
      </c>
      <c r="Z49" s="37" t="s">
        <v>1050</v>
      </c>
      <c r="AA49" s="37" t="s">
        <v>1051</v>
      </c>
      <c r="AB49" s="755" t="s">
        <v>1054</v>
      </c>
      <c r="AC49" s="58" t="s">
        <v>1052</v>
      </c>
      <c r="AD49" s="37" t="s">
        <v>1053</v>
      </c>
      <c r="AE49" s="801"/>
      <c r="AF49" s="798"/>
    </row>
    <row r="50" spans="2:32" ht="30" customHeight="1" x14ac:dyDescent="0.3">
      <c r="C50" s="8">
        <v>1</v>
      </c>
      <c r="D50" s="117"/>
      <c r="E50" s="38"/>
      <c r="F50" s="53" t="str">
        <f>IFERROR(VLOOKUP(E50,Datengrundlage!$A$4:$M$434,2,FALSE),(""))</f>
        <v/>
      </c>
      <c r="G50" s="40" t="s">
        <v>55</v>
      </c>
      <c r="H50" s="53" t="str">
        <f>IFERROR(IF(AND(OR(E50=250,E50=434),G50="großkörnig"),"Leguminosenmischung, großkörnig",IF(AND(OR(E50=250,E50=434),G50="kleinkörnig"),"Leguminosenmischung, kleinkörnig",VLOOKUP(E50,Datengrundlage!$A$4:$M$434,6,FALSE))),"")</f>
        <v/>
      </c>
      <c r="I50" s="53" t="str">
        <f>IFERROR(VLOOKUP(E50,Datengrundlage!$A$4:$M$434,3,FALSE),"")</f>
        <v/>
      </c>
      <c r="J50" s="131" t="str">
        <f>IFERROR(VLOOKUP(E50,Datengrundlage!$A$3:$O$434,15,FALSE),"")</f>
        <v/>
      </c>
      <c r="K50" s="131" t="str">
        <f>IFERROR(VLOOKUP(E50,Datengrundlage!$A$3:$P$433,16,FALSE),"")</f>
        <v/>
      </c>
      <c r="L50" s="41"/>
      <c r="M50" s="57" t="str">
        <f t="shared" ref="M50:M81" si="1">IFERROR(IF(AND(OR(I50="AL",I50="DK FF"),F50&lt;&gt;"",I50&lt;&gt;""),(L50/$F$44)*100,IF(AND(OR(I50&lt;&gt;"AL",I50&lt;&gt;"DK FF"),I50&lt;&gt;""),"kein Ackerland","")),"")</f>
        <v/>
      </c>
      <c r="N50" s="34">
        <f t="shared" ref="N50:N113" si="2">IF(K50="0",SUMIF($E$50:$E$249,E50,$M$50:$M$249),SUMIF($J$50:$J$249,J50,$M$50:$M$249))</f>
        <v>0</v>
      </c>
      <c r="O50" s="34" t="str">
        <f>IF(AND(N50&lt;10,N50&lt;&gt;0,M50&lt;&gt;"kein Ackerland",E50&lt;&gt;610,E50&lt;&gt;650,E50&lt;&gt;720),"X","")</f>
        <v/>
      </c>
      <c r="P50" s="34" t="str">
        <f>IF(OR(E50=610,E50=650,E50=720),"X","")</f>
        <v/>
      </c>
      <c r="Q50" s="40" t="s">
        <v>55</v>
      </c>
      <c r="R50" s="43">
        <v>0</v>
      </c>
      <c r="S50" s="33" t="str">
        <f>IFERROR(IF(VLOOKUP(E50,Datengrundlage!$A$4:$M$433,10,FALSE)="x","ja",""),"")</f>
        <v/>
      </c>
      <c r="T50" s="33" t="str">
        <f>IFERROR(IF(VLOOKUP(E50,Datengrundlage!$A$4:$M$433,11,FALSE)="x","ja",""),"")</f>
        <v/>
      </c>
      <c r="U50" s="33" t="str">
        <f>IFERROR(IF(VLOOKUP(E50,Datengrundlage!$A$4:$M$433,12,FALSE)="x","ja",""),"")</f>
        <v/>
      </c>
      <c r="V50" s="756" t="str">
        <f>IFERROR(IF(Q50="ja",VLOOKUP(E50,Datengrundlage!$A$4:$M$433,13,FALSE),""),"")</f>
        <v/>
      </c>
      <c r="W50" s="33" t="str">
        <f>IFERROR(R50*V50,"")</f>
        <v/>
      </c>
      <c r="X50" s="40" t="s">
        <v>54</v>
      </c>
      <c r="Y50" s="35">
        <f t="shared" ref="Y50:Y81" si="3">IF(AND($E$8="Förderung erscheint möglich (bitte prüfen)",I50="AL",$F$33="45 €/ha (in 2023)"),L50*45,IF(AND($E$8="Förderung erscheint möglich (bitte prüfen)",I50="AL",$F$33="60 €/ha (ab 2024)"),L50*60,0))</f>
        <v>0</v>
      </c>
      <c r="Z50" s="35">
        <f t="shared" ref="Z50:Z81" si="4">IF(AND($Z$12="Voraussetzungen erfüllt",$F$38="konventionell",I50="AL",X50="ja",H50&lt;&gt;"AUKM"),L50*$AB$10,IF(AND($Z$12="Voraussetzungen erfüllt",$F$38="ökologisch",I50="AL",X50="ja",H50&lt;&gt;"AUKM"),L50*$AB$11,0))</f>
        <v>0</v>
      </c>
      <c r="AA50" s="35">
        <f t="shared" ref="AA50:AA81" si="5">IF(AND($Z$18="Voraussetzungen erfüllt",$F$38="konventionell",I50="AL",X50="ja",H50&lt;&gt;"AUKM"),L50*$AB$14,IF(AND($Z$18="Voraussetzungen erfüllt",$F$38="ökologisch",I50="AL",X50="ja",H50&lt;&gt;"AUKM"),L50*$AB$15,0))</f>
        <v>0</v>
      </c>
      <c r="AB50" s="35">
        <f t="shared" ref="AB50:AB81" si="6">IF(AND($Z$22="Voraussetzungen erfüllt",$F$38="konventionell",I50="AL",X50="ja",H50&lt;&gt;"AUKM"),L50*$AB$20,IF(AND($Z$22="Voraussetzungen erfüllt",$F$38="ökologisch",I50="AL",X50="ja",H50&lt;&gt;"AUKM"),L50*$AB$21,0))</f>
        <v>0</v>
      </c>
      <c r="AC50" s="35">
        <f t="shared" ref="AC50:AC81" si="7">IF(AND($Z$32="Voraussetzungen erfüllt",$F$38="konventionell",I50="AL",X50="ja",H50&lt;&gt;"AUKM"),L50*$AB$28,IF(AND($Z$32="Voraussetzungen erfüllt",$F$38="ökologisch",I50="AL",X50="ja",H50&lt;&gt;"AUKM"),L50*$AB$29,0))</f>
        <v>0</v>
      </c>
      <c r="AD50" s="35">
        <f t="shared" ref="AD50:AD81" si="8">IF(AND($Z$26="Voraussetzungen erfüllt",$F$38="konventionell",I50="AL",X50="ja",Q50="ja",H50&lt;&gt;"AUKM"),R50*$AB$24,IF(AND($Z$26="Voraussetzungen erfüllt",$F$38="ökologisch",I50="AL",X50="ja",Q50="ja",H50&lt;&gt;"AUKM"),R50*$AB$25,0))</f>
        <v>0</v>
      </c>
      <c r="AE50" s="36">
        <f>SUM(Y50:AD50)</f>
        <v>0</v>
      </c>
      <c r="AF50" s="119" t="str">
        <f>IF(AND(N50&gt;30,E50&lt;&gt;610,E50&lt;&gt;650,E50&lt;&gt;720),"Flächenanteil dieser Hauptfruchtart ist größer als 30 % (gilt nicht bei beetweisem Anbau)",IF(AND(G50&lt;&gt;"nein",OR(E50&lt;&gt;250,E50&lt;&gt;434)),"Gemengepartner nur bei NC 250 und 434 wählen",IF(AND(V50&gt;0.25,V50&lt;&gt;"",V50&lt;&gt;"nicht förderfähig"),"Der C-Faktor der Kultur ist &gt; 0,25, eine Mulchsaat ist verpflichtend",IF(AND($B$15&gt;3,$F$38=" - bitte wählen -"),"Bitte die Wirtschaftsform auswählen",IF(R50&gt;L50,"Flächenanteil in KWasser2 größer als Gesamtfläche, bitte korrigieren","")))))</f>
        <v/>
      </c>
    </row>
    <row r="51" spans="2:32" ht="30" customHeight="1" x14ac:dyDescent="0.3">
      <c r="C51" s="8">
        <v>2</v>
      </c>
      <c r="D51" s="118"/>
      <c r="E51" s="39"/>
      <c r="F51" s="53" t="str">
        <f>IFERROR(VLOOKUP(E51,Datengrundlage!$A$4:$M$434,2,FALSE),(""))</f>
        <v/>
      </c>
      <c r="G51" s="40" t="s">
        <v>55</v>
      </c>
      <c r="H51" s="53" t="str">
        <f>IFERROR(IF(AND(OR(E51=250,E51=434),G51="großkörnig"),"Leguminosenmischung, großkörnig",IF(AND(OR(E51=250,E51=434),G51="kleinkörnig"),"Leguminosenmischung, kleinkörnig",VLOOKUP(E51,Datengrundlage!$A$4:$M$434,6,FALSE))),"")</f>
        <v/>
      </c>
      <c r="I51" s="53" t="str">
        <f>IFERROR(VLOOKUP(E51,Datengrundlage!$A$4:$M$434,3,FALSE),"")</f>
        <v/>
      </c>
      <c r="J51" s="131" t="str">
        <f>IFERROR(VLOOKUP(E51,Datengrundlage!$A$3:$O$434,15,FALSE),"")</f>
        <v/>
      </c>
      <c r="K51" s="131" t="str">
        <f>IFERROR(VLOOKUP(E51,Datengrundlage!$A$3:$P$433,16,FALSE),"")</f>
        <v/>
      </c>
      <c r="L51" s="42"/>
      <c r="M51" s="57" t="str">
        <f t="shared" si="1"/>
        <v/>
      </c>
      <c r="N51" s="34">
        <f t="shared" si="2"/>
        <v>0</v>
      </c>
      <c r="O51" s="34" t="str">
        <f t="shared" ref="O51:O114" si="9">IF(AND(N51&lt;10,N51&lt;&gt;0,M51&lt;&gt;"kein Ackerland",E51&lt;&gt;610,E51&lt;&gt;650,E51&lt;&gt;720),"X","")</f>
        <v/>
      </c>
      <c r="P51" s="34" t="str">
        <f t="shared" ref="P51:P114" si="10">IF(OR(E51=610,E51=650,E51=720),"X","")</f>
        <v/>
      </c>
      <c r="Q51" s="40" t="s">
        <v>55</v>
      </c>
      <c r="R51" s="44">
        <v>0</v>
      </c>
      <c r="S51" s="33" t="str">
        <f>IFERROR(IF(VLOOKUP(E51,Datengrundlage!$A$4:$M$433,10,FALSE)="x","ja",""),"")</f>
        <v/>
      </c>
      <c r="T51" s="33" t="str">
        <f>IFERROR(IF(VLOOKUP(E51,Datengrundlage!$A$4:$M$433,11,FALSE)="x","ja",""),"")</f>
        <v/>
      </c>
      <c r="U51" s="33" t="str">
        <f>IFERROR(IF(VLOOKUP(E51,Datengrundlage!$A$4:$M$433,12,FALSE)="x","ja",""),"")</f>
        <v/>
      </c>
      <c r="V51" s="756" t="str">
        <f>IFERROR(IF(Q51="ja",VLOOKUP(E51,Datengrundlage!$A$4:$M$433,13,FALSE),""),"")</f>
        <v/>
      </c>
      <c r="W51" s="8" t="str">
        <f>IFERROR(R51*V51,"")</f>
        <v/>
      </c>
      <c r="X51" s="154" t="s">
        <v>54</v>
      </c>
      <c r="Y51" s="35">
        <f t="shared" si="3"/>
        <v>0</v>
      </c>
      <c r="Z51" s="35">
        <f t="shared" si="4"/>
        <v>0</v>
      </c>
      <c r="AA51" s="35">
        <f t="shared" si="5"/>
        <v>0</v>
      </c>
      <c r="AB51" s="35">
        <f t="shared" si="6"/>
        <v>0</v>
      </c>
      <c r="AC51" s="35">
        <f t="shared" si="7"/>
        <v>0</v>
      </c>
      <c r="AD51" s="35">
        <f t="shared" si="8"/>
        <v>0</v>
      </c>
      <c r="AE51" s="9">
        <f t="shared" ref="AE51:AE114" si="11">SUM(Y51:AD51)</f>
        <v>0</v>
      </c>
      <c r="AF51" s="119" t="str">
        <f t="shared" ref="AF51:AF114" si="12">IF(AND(N51&gt;30,E51&lt;&gt;610,E51&lt;&gt;650,E51&lt;&gt;720),"Flächenanteil dieser Hauptfruchtart ist größer als 30 % (gilt nicht bei beetweisem Anbau)",IF(AND(G51&lt;&gt;"nein",OR(E51&lt;&gt;250,E51&lt;&gt;434)),"Gemengepartner nur bei NC 250 und 434 wählen",IF(AND(V51&gt;0.25,V51&lt;&gt;"",V51&lt;&gt;"nicht förderfähig"),"Der C-Faktor der Kultur ist &gt; 0,25, eine Mulchsaat ist verpflichtend",IF(AND($B$15&gt;3,$F$38=" - bitte wählen -"),"Bitte die Wirtschaftsform auswählen",IF(R51&gt;L51,"Flächenanteil in KWasser2 größer als Gesamtfläche, bitte korrigieren","")))))</f>
        <v/>
      </c>
    </row>
    <row r="52" spans="2:32" ht="30" customHeight="1" x14ac:dyDescent="0.3">
      <c r="C52" s="8">
        <v>3</v>
      </c>
      <c r="D52" s="118"/>
      <c r="E52" s="39"/>
      <c r="F52" s="53" t="str">
        <f>IFERROR(VLOOKUP(E52,Datengrundlage!$A$4:$M$434,2,FALSE),(""))</f>
        <v/>
      </c>
      <c r="G52" s="40" t="s">
        <v>55</v>
      </c>
      <c r="H52" s="53" t="str">
        <f>IFERROR(IF(AND(OR(E52=250,E52=434),G52="großkörnig"),"Leguminosenmischung, großkörnig",IF(AND(OR(E52=250,E52=434),G52="kleinkörnig"),"Leguminosenmischung, kleinkörnig",VLOOKUP(E52,Datengrundlage!$A$4:$M$434,6,FALSE))),"")</f>
        <v/>
      </c>
      <c r="I52" s="53" t="str">
        <f>IFERROR(VLOOKUP(E52,Datengrundlage!$A$4:$M$434,3,FALSE),"")</f>
        <v/>
      </c>
      <c r="J52" s="131" t="str">
        <f>IFERROR(VLOOKUP(E52,Datengrundlage!$A$3:$O$434,15,FALSE),"")</f>
        <v/>
      </c>
      <c r="K52" s="131" t="str">
        <f>IFERROR(VLOOKUP(E52,Datengrundlage!$A$3:$P$433,16,FALSE),"")</f>
        <v/>
      </c>
      <c r="L52" s="42"/>
      <c r="M52" s="57" t="str">
        <f t="shared" si="1"/>
        <v/>
      </c>
      <c r="N52" s="34">
        <f t="shared" si="2"/>
        <v>0</v>
      </c>
      <c r="O52" s="34" t="str">
        <f t="shared" si="9"/>
        <v/>
      </c>
      <c r="P52" s="34" t="str">
        <f t="shared" si="10"/>
        <v/>
      </c>
      <c r="Q52" s="40" t="s">
        <v>55</v>
      </c>
      <c r="R52" s="44">
        <v>0</v>
      </c>
      <c r="S52" s="33" t="str">
        <f>IFERROR(IF(VLOOKUP(E52,Datengrundlage!$A$4:$M$433,10,FALSE)="x","ja",""),"")</f>
        <v/>
      </c>
      <c r="T52" s="33" t="str">
        <f>IFERROR(IF(VLOOKUP(E52,Datengrundlage!$A$4:$M$433,11,FALSE)="x","ja",""),"")</f>
        <v/>
      </c>
      <c r="U52" s="33" t="str">
        <f>IFERROR(IF(VLOOKUP(E52,Datengrundlage!$A$4:$M$433,12,FALSE)="x","ja",""),"")</f>
        <v/>
      </c>
      <c r="V52" s="756" t="str">
        <f>IFERROR(IF(Q52="ja",VLOOKUP(E52,Datengrundlage!$A$4:$M$433,13,FALSE),""),"")</f>
        <v/>
      </c>
      <c r="W52" s="8" t="str">
        <f t="shared" ref="W52:W114" si="13">IFERROR(R52*V52,"")</f>
        <v/>
      </c>
      <c r="X52" s="154" t="s">
        <v>54</v>
      </c>
      <c r="Y52" s="35">
        <f t="shared" si="3"/>
        <v>0</v>
      </c>
      <c r="Z52" s="35">
        <f t="shared" si="4"/>
        <v>0</v>
      </c>
      <c r="AA52" s="35">
        <f t="shared" si="5"/>
        <v>0</v>
      </c>
      <c r="AB52" s="35">
        <f t="shared" si="6"/>
        <v>0</v>
      </c>
      <c r="AC52" s="35">
        <f t="shared" si="7"/>
        <v>0</v>
      </c>
      <c r="AD52" s="35">
        <f t="shared" si="8"/>
        <v>0</v>
      </c>
      <c r="AE52" s="9">
        <f t="shared" si="11"/>
        <v>0</v>
      </c>
      <c r="AF52" s="119" t="str">
        <f t="shared" si="12"/>
        <v/>
      </c>
    </row>
    <row r="53" spans="2:32" ht="30" customHeight="1" x14ac:dyDescent="0.3">
      <c r="C53" s="8">
        <v>4</v>
      </c>
      <c r="D53" s="118"/>
      <c r="E53" s="39"/>
      <c r="F53" s="53" t="str">
        <f>IFERROR(VLOOKUP(E53,Datengrundlage!$A$4:$M$434,2,FALSE),(""))</f>
        <v/>
      </c>
      <c r="G53" s="40" t="s">
        <v>55</v>
      </c>
      <c r="H53" s="53" t="str">
        <f>IFERROR(IF(AND(OR(E53=250,E53=434),G53="großkörnig"),"Leguminosenmischung, großkörnig",IF(AND(OR(E53=250,E53=434),G53="kleinkörnig"),"Leguminosenmischung, kleinkörnig",VLOOKUP(E53,Datengrundlage!$A$4:$M$434,6,FALSE))),"")</f>
        <v/>
      </c>
      <c r="I53" s="53" t="str">
        <f>IFERROR(VLOOKUP(E53,Datengrundlage!$A$4:$M$434,3,FALSE),"")</f>
        <v/>
      </c>
      <c r="J53" s="131" t="str">
        <f>IFERROR(VLOOKUP(E53,Datengrundlage!$A$3:$O$434,15,FALSE),"")</f>
        <v/>
      </c>
      <c r="K53" s="131" t="str">
        <f>IFERROR(VLOOKUP(E53,Datengrundlage!$A$3:$P$433,16,FALSE),"")</f>
        <v/>
      </c>
      <c r="L53" s="42"/>
      <c r="M53" s="57" t="str">
        <f t="shared" si="1"/>
        <v/>
      </c>
      <c r="N53" s="34">
        <f t="shared" si="2"/>
        <v>0</v>
      </c>
      <c r="O53" s="34" t="str">
        <f t="shared" si="9"/>
        <v/>
      </c>
      <c r="P53" s="34" t="str">
        <f t="shared" si="10"/>
        <v/>
      </c>
      <c r="Q53" s="40" t="s">
        <v>55</v>
      </c>
      <c r="R53" s="44">
        <v>0</v>
      </c>
      <c r="S53" s="33" t="str">
        <f>IFERROR(IF(VLOOKUP(E53,Datengrundlage!$A$4:$M$433,10,FALSE)="x","ja",""),"")</f>
        <v/>
      </c>
      <c r="T53" s="33" t="str">
        <f>IFERROR(IF(VLOOKUP(E53,Datengrundlage!$A$4:$M$433,11,FALSE)="x","ja",""),"")</f>
        <v/>
      </c>
      <c r="U53" s="33" t="str">
        <f>IFERROR(IF(VLOOKUP(E53,Datengrundlage!$A$4:$M$433,12,FALSE)="x","ja",""),"")</f>
        <v/>
      </c>
      <c r="V53" s="756" t="str">
        <f>IFERROR(IF(Q53="ja",VLOOKUP(E53,Datengrundlage!$A$4:$M$433,13,FALSE),""),"")</f>
        <v/>
      </c>
      <c r="W53" s="8" t="str">
        <f t="shared" si="13"/>
        <v/>
      </c>
      <c r="X53" s="154" t="s">
        <v>54</v>
      </c>
      <c r="Y53" s="35">
        <f t="shared" si="3"/>
        <v>0</v>
      </c>
      <c r="Z53" s="35">
        <f t="shared" si="4"/>
        <v>0</v>
      </c>
      <c r="AA53" s="35">
        <f t="shared" si="5"/>
        <v>0</v>
      </c>
      <c r="AB53" s="35">
        <f t="shared" si="6"/>
        <v>0</v>
      </c>
      <c r="AC53" s="35">
        <f t="shared" si="7"/>
        <v>0</v>
      </c>
      <c r="AD53" s="35">
        <f t="shared" si="8"/>
        <v>0</v>
      </c>
      <c r="AE53" s="9">
        <f t="shared" si="11"/>
        <v>0</v>
      </c>
      <c r="AF53" s="119" t="str">
        <f t="shared" si="12"/>
        <v/>
      </c>
    </row>
    <row r="54" spans="2:32" ht="30" customHeight="1" x14ac:dyDescent="0.3">
      <c r="C54" s="8">
        <v>5</v>
      </c>
      <c r="D54" s="118"/>
      <c r="E54" s="39"/>
      <c r="F54" s="53" t="str">
        <f>IFERROR(VLOOKUP(E54,Datengrundlage!$A$4:$M$434,2,FALSE),(""))</f>
        <v/>
      </c>
      <c r="G54" s="40" t="s">
        <v>55</v>
      </c>
      <c r="H54" s="53" t="str">
        <f>IFERROR(IF(AND(OR(E54=250,E54=434),G54="großkörnig"),"Leguminosenmischung, großkörnig",IF(AND(OR(E54=250,E54=434),G54="kleinkörnig"),"Leguminosenmischung, kleinkörnig",VLOOKUP(E54,Datengrundlage!$A$4:$M$434,6,FALSE))),"")</f>
        <v/>
      </c>
      <c r="I54" s="53" t="str">
        <f>IFERROR(VLOOKUP(E54,Datengrundlage!$A$4:$M$434,3,FALSE),"")</f>
        <v/>
      </c>
      <c r="J54" s="131" t="str">
        <f>IFERROR(VLOOKUP(E54,Datengrundlage!$A$3:$O$434,15,FALSE),"")</f>
        <v/>
      </c>
      <c r="K54" s="131" t="str">
        <f>IFERROR(VLOOKUP(E54,Datengrundlage!$A$3:$P$433,16,FALSE),"")</f>
        <v/>
      </c>
      <c r="L54" s="42"/>
      <c r="M54" s="57" t="str">
        <f t="shared" si="1"/>
        <v/>
      </c>
      <c r="N54" s="34">
        <f t="shared" si="2"/>
        <v>0</v>
      </c>
      <c r="O54" s="34" t="str">
        <f t="shared" si="9"/>
        <v/>
      </c>
      <c r="P54" s="34" t="str">
        <f t="shared" si="10"/>
        <v/>
      </c>
      <c r="Q54" s="40" t="s">
        <v>55</v>
      </c>
      <c r="R54" s="44">
        <v>0</v>
      </c>
      <c r="S54" s="33" t="str">
        <f>IFERROR(IF(VLOOKUP(E54,Datengrundlage!$A$4:$M$433,10,FALSE)="x","ja",""),"")</f>
        <v/>
      </c>
      <c r="T54" s="33" t="str">
        <f>IFERROR(IF(VLOOKUP(E54,Datengrundlage!$A$4:$M$433,11,FALSE)="x","ja",""),"")</f>
        <v/>
      </c>
      <c r="U54" s="33" t="str">
        <f>IFERROR(IF(VLOOKUP(E54,Datengrundlage!$A$4:$M$433,12,FALSE)="x","ja",""),"")</f>
        <v/>
      </c>
      <c r="V54" s="756" t="str">
        <f>IFERROR(IF(Q54="ja",VLOOKUP(E54,Datengrundlage!$A$4:$M$433,13,FALSE),""),"")</f>
        <v/>
      </c>
      <c r="W54" s="8" t="str">
        <f t="shared" si="13"/>
        <v/>
      </c>
      <c r="X54" s="154" t="s">
        <v>54</v>
      </c>
      <c r="Y54" s="35">
        <f t="shared" si="3"/>
        <v>0</v>
      </c>
      <c r="Z54" s="35">
        <f t="shared" si="4"/>
        <v>0</v>
      </c>
      <c r="AA54" s="35">
        <f t="shared" si="5"/>
        <v>0</v>
      </c>
      <c r="AB54" s="35">
        <f t="shared" si="6"/>
        <v>0</v>
      </c>
      <c r="AC54" s="35">
        <f t="shared" si="7"/>
        <v>0</v>
      </c>
      <c r="AD54" s="35">
        <f t="shared" si="8"/>
        <v>0</v>
      </c>
      <c r="AE54" s="9">
        <f t="shared" si="11"/>
        <v>0</v>
      </c>
      <c r="AF54" s="119" t="str">
        <f t="shared" si="12"/>
        <v/>
      </c>
    </row>
    <row r="55" spans="2:32" ht="30" customHeight="1" x14ac:dyDescent="0.3">
      <c r="C55" s="8">
        <v>6</v>
      </c>
      <c r="D55" s="118"/>
      <c r="E55" s="39"/>
      <c r="F55" s="53" t="str">
        <f>IFERROR(VLOOKUP(E55,Datengrundlage!$A$4:$M$434,2,FALSE),(""))</f>
        <v/>
      </c>
      <c r="G55" s="40" t="s">
        <v>55</v>
      </c>
      <c r="H55" s="53" t="str">
        <f>IFERROR(IF(AND(OR(E55=250,E55=434),G55="großkörnig"),"Leguminosenmischung, großkörnig",IF(AND(OR(E55=250,E55=434),G55="kleinkörnig"),"Leguminosenmischung, kleinkörnig",VLOOKUP(E55,Datengrundlage!$A$4:$M$434,6,FALSE))),"")</f>
        <v/>
      </c>
      <c r="I55" s="53" t="str">
        <f>IFERROR(VLOOKUP(E55,Datengrundlage!$A$4:$M$434,3,FALSE),"")</f>
        <v/>
      </c>
      <c r="J55" s="131" t="str">
        <f>IFERROR(VLOOKUP(E55,Datengrundlage!$A$3:$O$434,15,FALSE),"")</f>
        <v/>
      </c>
      <c r="K55" s="131" t="str">
        <f>IFERROR(VLOOKUP(E55,Datengrundlage!$A$3:$P$433,16,FALSE),"")</f>
        <v/>
      </c>
      <c r="L55" s="42"/>
      <c r="M55" s="57" t="str">
        <f t="shared" si="1"/>
        <v/>
      </c>
      <c r="N55" s="34">
        <f t="shared" si="2"/>
        <v>0</v>
      </c>
      <c r="O55" s="34" t="str">
        <f t="shared" si="9"/>
        <v/>
      </c>
      <c r="P55" s="34" t="str">
        <f t="shared" si="10"/>
        <v/>
      </c>
      <c r="Q55" s="40" t="s">
        <v>55</v>
      </c>
      <c r="R55" s="44">
        <v>0</v>
      </c>
      <c r="S55" s="33" t="str">
        <f>IFERROR(IF(VLOOKUP(E55,Datengrundlage!$A$4:$M$433,10,FALSE)="x","ja",""),"")</f>
        <v/>
      </c>
      <c r="T55" s="33" t="str">
        <f>IFERROR(IF(VLOOKUP(E55,Datengrundlage!$A$4:$M$433,11,FALSE)="x","ja",""),"")</f>
        <v/>
      </c>
      <c r="U55" s="33" t="str">
        <f>IFERROR(IF(VLOOKUP(E55,Datengrundlage!$A$4:$M$433,12,FALSE)="x","ja",""),"")</f>
        <v/>
      </c>
      <c r="V55" s="756" t="str">
        <f>IFERROR(IF(Q55="ja",VLOOKUP(E55,Datengrundlage!$A$4:$M$433,13,FALSE),""),"")</f>
        <v/>
      </c>
      <c r="W55" s="8" t="str">
        <f t="shared" si="13"/>
        <v/>
      </c>
      <c r="X55" s="154" t="s">
        <v>54</v>
      </c>
      <c r="Y55" s="35">
        <f t="shared" si="3"/>
        <v>0</v>
      </c>
      <c r="Z55" s="35">
        <f t="shared" si="4"/>
        <v>0</v>
      </c>
      <c r="AA55" s="35">
        <f t="shared" si="5"/>
        <v>0</v>
      </c>
      <c r="AB55" s="35">
        <f t="shared" si="6"/>
        <v>0</v>
      </c>
      <c r="AC55" s="35">
        <f t="shared" si="7"/>
        <v>0</v>
      </c>
      <c r="AD55" s="35">
        <f t="shared" si="8"/>
        <v>0</v>
      </c>
      <c r="AE55" s="9">
        <f t="shared" si="11"/>
        <v>0</v>
      </c>
      <c r="AF55" s="119" t="str">
        <f t="shared" si="12"/>
        <v/>
      </c>
    </row>
    <row r="56" spans="2:32" ht="30" customHeight="1" x14ac:dyDescent="0.3">
      <c r="C56" s="8">
        <v>7</v>
      </c>
      <c r="D56" s="118"/>
      <c r="E56" s="39"/>
      <c r="F56" s="53" t="str">
        <f>IFERROR(VLOOKUP(E56,Datengrundlage!$A$4:$M$434,2,FALSE),(""))</f>
        <v/>
      </c>
      <c r="G56" s="40" t="s">
        <v>55</v>
      </c>
      <c r="H56" s="53" t="str">
        <f>IFERROR(IF(AND(OR(E56=250,E56=434),G56="großkörnig"),"Leguminosenmischung, großkörnig",IF(AND(OR(E56=250,E56=434),G56="kleinkörnig"),"Leguminosenmischung, kleinkörnig",VLOOKUP(E56,Datengrundlage!$A$4:$M$434,6,FALSE))),"")</f>
        <v/>
      </c>
      <c r="I56" s="53" t="str">
        <f>IFERROR(VLOOKUP(E56,Datengrundlage!$A$4:$M$434,3,FALSE),"")</f>
        <v/>
      </c>
      <c r="J56" s="131" t="str">
        <f>IFERROR(VLOOKUP(E56,Datengrundlage!$A$3:$O$434,15,FALSE),"")</f>
        <v/>
      </c>
      <c r="K56" s="131" t="str">
        <f>IFERROR(VLOOKUP(E56,Datengrundlage!$A$3:$P$433,16,FALSE),"")</f>
        <v/>
      </c>
      <c r="L56" s="42"/>
      <c r="M56" s="57" t="str">
        <f t="shared" si="1"/>
        <v/>
      </c>
      <c r="N56" s="34">
        <f t="shared" si="2"/>
        <v>0</v>
      </c>
      <c r="O56" s="34" t="str">
        <f t="shared" si="9"/>
        <v/>
      </c>
      <c r="P56" s="34" t="str">
        <f t="shared" si="10"/>
        <v/>
      </c>
      <c r="Q56" s="40" t="s">
        <v>55</v>
      </c>
      <c r="R56" s="44">
        <v>0</v>
      </c>
      <c r="S56" s="33" t="str">
        <f>IFERROR(IF(VLOOKUP(E56,Datengrundlage!$A$4:$M$433,10,FALSE)="x","ja",""),"")</f>
        <v/>
      </c>
      <c r="T56" s="33" t="str">
        <f>IFERROR(IF(VLOOKUP(E56,Datengrundlage!$A$4:$M$433,11,FALSE)="x","ja",""),"")</f>
        <v/>
      </c>
      <c r="U56" s="33" t="str">
        <f>IFERROR(IF(VLOOKUP(E56,Datengrundlage!$A$4:$M$433,12,FALSE)="x","ja",""),"")</f>
        <v/>
      </c>
      <c r="V56" s="756" t="str">
        <f>IFERROR(IF(Q56="ja",VLOOKUP(E56,Datengrundlage!$A$4:$M$433,13,FALSE),""),"")</f>
        <v/>
      </c>
      <c r="W56" s="8" t="str">
        <f t="shared" si="13"/>
        <v/>
      </c>
      <c r="X56" s="154" t="s">
        <v>54</v>
      </c>
      <c r="Y56" s="35">
        <f t="shared" si="3"/>
        <v>0</v>
      </c>
      <c r="Z56" s="35">
        <f t="shared" si="4"/>
        <v>0</v>
      </c>
      <c r="AA56" s="35">
        <f t="shared" si="5"/>
        <v>0</v>
      </c>
      <c r="AB56" s="35">
        <f t="shared" si="6"/>
        <v>0</v>
      </c>
      <c r="AC56" s="35">
        <f t="shared" si="7"/>
        <v>0</v>
      </c>
      <c r="AD56" s="35">
        <f t="shared" si="8"/>
        <v>0</v>
      </c>
      <c r="AE56" s="9">
        <f t="shared" si="11"/>
        <v>0</v>
      </c>
      <c r="AF56" s="119" t="str">
        <f t="shared" si="12"/>
        <v/>
      </c>
    </row>
    <row r="57" spans="2:32" ht="30" customHeight="1" x14ac:dyDescent="0.3">
      <c r="C57" s="8">
        <v>8</v>
      </c>
      <c r="D57" s="118"/>
      <c r="E57" s="39"/>
      <c r="F57" s="53" t="str">
        <f>IFERROR(VLOOKUP(E57,Datengrundlage!$A$4:$M$434,2,FALSE),(""))</f>
        <v/>
      </c>
      <c r="G57" s="40" t="s">
        <v>55</v>
      </c>
      <c r="H57" s="53" t="str">
        <f>IFERROR(IF(AND(OR(E57=250,E57=434),G57="großkörnig"),"Leguminosenmischung, großkörnig",IF(AND(OR(E57=250,E57=434),G57="kleinkörnig"),"Leguminosenmischung, kleinkörnig",VLOOKUP(E57,Datengrundlage!$A$4:$M$434,6,FALSE))),"")</f>
        <v/>
      </c>
      <c r="I57" s="53" t="str">
        <f>IFERROR(VLOOKUP(E57,Datengrundlage!$A$4:$M$434,3,FALSE),"")</f>
        <v/>
      </c>
      <c r="J57" s="131" t="str">
        <f>IFERROR(VLOOKUP(E57,Datengrundlage!$A$3:$O$434,15,FALSE),"")</f>
        <v/>
      </c>
      <c r="K57" s="131" t="str">
        <f>IFERROR(VLOOKUP(E57,Datengrundlage!$A$3:$P$433,16,FALSE),"")</f>
        <v/>
      </c>
      <c r="L57" s="42"/>
      <c r="M57" s="57" t="str">
        <f t="shared" si="1"/>
        <v/>
      </c>
      <c r="N57" s="34">
        <f t="shared" si="2"/>
        <v>0</v>
      </c>
      <c r="O57" s="34" t="str">
        <f t="shared" si="9"/>
        <v/>
      </c>
      <c r="P57" s="34" t="str">
        <f t="shared" si="10"/>
        <v/>
      </c>
      <c r="Q57" s="40" t="s">
        <v>55</v>
      </c>
      <c r="R57" s="44">
        <v>0</v>
      </c>
      <c r="S57" s="33" t="str">
        <f>IFERROR(IF(VLOOKUP(E57,Datengrundlage!$A$4:$M$433,10,FALSE)="x","ja",""),"")</f>
        <v/>
      </c>
      <c r="T57" s="33" t="str">
        <f>IFERROR(IF(VLOOKUP(E57,Datengrundlage!$A$4:$M$433,11,FALSE)="x","ja",""),"")</f>
        <v/>
      </c>
      <c r="U57" s="33" t="str">
        <f>IFERROR(IF(VLOOKUP(E57,Datengrundlage!$A$4:$M$433,12,FALSE)="x","ja",""),"")</f>
        <v/>
      </c>
      <c r="V57" s="756" t="str">
        <f>IFERROR(IF(Q57="ja",VLOOKUP(E57,Datengrundlage!$A$4:$M$433,13,FALSE),""),"")</f>
        <v/>
      </c>
      <c r="W57" s="8" t="str">
        <f t="shared" si="13"/>
        <v/>
      </c>
      <c r="X57" s="154" t="s">
        <v>54</v>
      </c>
      <c r="Y57" s="35">
        <f t="shared" si="3"/>
        <v>0</v>
      </c>
      <c r="Z57" s="35">
        <f t="shared" si="4"/>
        <v>0</v>
      </c>
      <c r="AA57" s="35">
        <f t="shared" si="5"/>
        <v>0</v>
      </c>
      <c r="AB57" s="35">
        <f t="shared" si="6"/>
        <v>0</v>
      </c>
      <c r="AC57" s="35">
        <f t="shared" si="7"/>
        <v>0</v>
      </c>
      <c r="AD57" s="35">
        <f t="shared" si="8"/>
        <v>0</v>
      </c>
      <c r="AE57" s="9">
        <f t="shared" si="11"/>
        <v>0</v>
      </c>
      <c r="AF57" s="119" t="str">
        <f t="shared" si="12"/>
        <v/>
      </c>
    </row>
    <row r="58" spans="2:32" ht="30" customHeight="1" x14ac:dyDescent="0.3">
      <c r="C58" s="8">
        <v>9</v>
      </c>
      <c r="D58" s="118"/>
      <c r="E58" s="39"/>
      <c r="F58" s="53" t="str">
        <f>IFERROR(VLOOKUP(E58,Datengrundlage!$A$4:$M$434,2,FALSE),(""))</f>
        <v/>
      </c>
      <c r="G58" s="40" t="s">
        <v>55</v>
      </c>
      <c r="H58" s="53" t="str">
        <f>IFERROR(IF(AND(OR(E58=250,E58=434),G58="großkörnig"),"Leguminosenmischung, großkörnig",IF(AND(OR(E58=250,E58=434),G58="kleinkörnig"),"Leguminosenmischung, kleinkörnig",VLOOKUP(E58,Datengrundlage!$A$4:$M$434,6,FALSE))),"")</f>
        <v/>
      </c>
      <c r="I58" s="53" t="str">
        <f>IFERROR(VLOOKUP(E58,Datengrundlage!$A$4:$M$434,3,FALSE),"")</f>
        <v/>
      </c>
      <c r="J58" s="131" t="str">
        <f>IFERROR(VLOOKUP(E58,Datengrundlage!$A$3:$O$434,15,FALSE),"")</f>
        <v/>
      </c>
      <c r="K58" s="131" t="str">
        <f>IFERROR(VLOOKUP(E58,Datengrundlage!$A$3:$P$433,16,FALSE),"")</f>
        <v/>
      </c>
      <c r="L58" s="42"/>
      <c r="M58" s="57" t="str">
        <f t="shared" si="1"/>
        <v/>
      </c>
      <c r="N58" s="34">
        <f t="shared" si="2"/>
        <v>0</v>
      </c>
      <c r="O58" s="34" t="str">
        <f t="shared" si="9"/>
        <v/>
      </c>
      <c r="P58" s="34" t="str">
        <f t="shared" si="10"/>
        <v/>
      </c>
      <c r="Q58" s="40" t="s">
        <v>55</v>
      </c>
      <c r="R58" s="44">
        <v>0</v>
      </c>
      <c r="S58" s="33" t="str">
        <f>IFERROR(IF(VLOOKUP(E58,Datengrundlage!$A$4:$M$433,10,FALSE)="x","ja",""),"")</f>
        <v/>
      </c>
      <c r="T58" s="33" t="str">
        <f>IFERROR(IF(VLOOKUP(E58,Datengrundlage!$A$4:$M$433,11,FALSE)="x","ja",""),"")</f>
        <v/>
      </c>
      <c r="U58" s="33" t="str">
        <f>IFERROR(IF(VLOOKUP(E58,Datengrundlage!$A$4:$M$433,12,FALSE)="x","ja",""),"")</f>
        <v/>
      </c>
      <c r="V58" s="756" t="str">
        <f>IFERROR(IF(Q58="ja",VLOOKUP(E58,Datengrundlage!$A$4:$M$433,13,FALSE),""),"")</f>
        <v/>
      </c>
      <c r="W58" s="8" t="str">
        <f t="shared" si="13"/>
        <v/>
      </c>
      <c r="X58" s="154" t="s">
        <v>54</v>
      </c>
      <c r="Y58" s="35">
        <f t="shared" si="3"/>
        <v>0</v>
      </c>
      <c r="Z58" s="35">
        <f t="shared" si="4"/>
        <v>0</v>
      </c>
      <c r="AA58" s="35">
        <f t="shared" si="5"/>
        <v>0</v>
      </c>
      <c r="AB58" s="35">
        <f t="shared" si="6"/>
        <v>0</v>
      </c>
      <c r="AC58" s="35">
        <f t="shared" si="7"/>
        <v>0</v>
      </c>
      <c r="AD58" s="35">
        <f t="shared" si="8"/>
        <v>0</v>
      </c>
      <c r="AE58" s="9">
        <f t="shared" si="11"/>
        <v>0</v>
      </c>
      <c r="AF58" s="119" t="str">
        <f t="shared" si="12"/>
        <v/>
      </c>
    </row>
    <row r="59" spans="2:32" ht="30" customHeight="1" x14ac:dyDescent="0.3">
      <c r="C59" s="8">
        <v>10</v>
      </c>
      <c r="D59" s="118"/>
      <c r="E59" s="39"/>
      <c r="F59" s="53" t="str">
        <f>IFERROR(VLOOKUP(E59,Datengrundlage!$A$4:$M$434,2,FALSE),(""))</f>
        <v/>
      </c>
      <c r="G59" s="40" t="s">
        <v>55</v>
      </c>
      <c r="H59" s="53" t="str">
        <f>IFERROR(IF(AND(OR(E59=250,E59=434),G59="großkörnig"),"Leguminosenmischung, großkörnig",IF(AND(OR(E59=250,E59=434),G59="kleinkörnig"),"Leguminosenmischung, kleinkörnig",VLOOKUP(E59,Datengrundlage!$A$4:$M$434,6,FALSE))),"")</f>
        <v/>
      </c>
      <c r="I59" s="53" t="str">
        <f>IFERROR(VLOOKUP(E59,Datengrundlage!$A$4:$M$434,3,FALSE),"")</f>
        <v/>
      </c>
      <c r="J59" s="131" t="str">
        <f>IFERROR(VLOOKUP(E59,Datengrundlage!$A$3:$O$434,15,FALSE),"")</f>
        <v/>
      </c>
      <c r="K59" s="131" t="str">
        <f>IFERROR(VLOOKUP(E59,Datengrundlage!$A$3:$P$433,16,FALSE),"")</f>
        <v/>
      </c>
      <c r="L59" s="42"/>
      <c r="M59" s="57" t="str">
        <f t="shared" si="1"/>
        <v/>
      </c>
      <c r="N59" s="34">
        <f t="shared" si="2"/>
        <v>0</v>
      </c>
      <c r="O59" s="34" t="str">
        <f t="shared" si="9"/>
        <v/>
      </c>
      <c r="P59" s="34" t="str">
        <f t="shared" si="10"/>
        <v/>
      </c>
      <c r="Q59" s="40" t="s">
        <v>55</v>
      </c>
      <c r="R59" s="44">
        <v>0</v>
      </c>
      <c r="S59" s="33" t="str">
        <f>IFERROR(IF(VLOOKUP(E59,Datengrundlage!$A$4:$M$433,10,FALSE)="x","ja",""),"")</f>
        <v/>
      </c>
      <c r="T59" s="33" t="str">
        <f>IFERROR(IF(VLOOKUP(E59,Datengrundlage!$A$4:$M$433,11,FALSE)="x","ja",""),"")</f>
        <v/>
      </c>
      <c r="U59" s="33" t="str">
        <f>IFERROR(IF(VLOOKUP(E59,Datengrundlage!$A$4:$M$433,12,FALSE)="x","ja",""),"")</f>
        <v/>
      </c>
      <c r="V59" s="756" t="str">
        <f>IFERROR(IF(Q59="ja",VLOOKUP(E59,Datengrundlage!$A$4:$M$433,13,FALSE),""),"")</f>
        <v/>
      </c>
      <c r="W59" s="8" t="str">
        <f t="shared" si="13"/>
        <v/>
      </c>
      <c r="X59" s="154" t="s">
        <v>54</v>
      </c>
      <c r="Y59" s="35">
        <f t="shared" si="3"/>
        <v>0</v>
      </c>
      <c r="Z59" s="35">
        <f t="shared" si="4"/>
        <v>0</v>
      </c>
      <c r="AA59" s="35">
        <f t="shared" si="5"/>
        <v>0</v>
      </c>
      <c r="AB59" s="35">
        <f t="shared" si="6"/>
        <v>0</v>
      </c>
      <c r="AC59" s="35">
        <f t="shared" si="7"/>
        <v>0</v>
      </c>
      <c r="AD59" s="35">
        <f t="shared" si="8"/>
        <v>0</v>
      </c>
      <c r="AE59" s="9">
        <f t="shared" si="11"/>
        <v>0</v>
      </c>
      <c r="AF59" s="119" t="str">
        <f t="shared" si="12"/>
        <v/>
      </c>
    </row>
    <row r="60" spans="2:32" ht="30" customHeight="1" x14ac:dyDescent="0.3">
      <c r="C60" s="8">
        <v>11</v>
      </c>
      <c r="D60" s="118"/>
      <c r="E60" s="39"/>
      <c r="F60" s="53" t="str">
        <f>IFERROR(VLOOKUP(E60,Datengrundlage!$A$4:$M$434,2,FALSE),(""))</f>
        <v/>
      </c>
      <c r="G60" s="40" t="s">
        <v>55</v>
      </c>
      <c r="H60" s="53" t="str">
        <f>IFERROR(IF(AND(OR(E60=250,E60=434),G60="großkörnig"),"Leguminosenmischung, großkörnig",IF(AND(OR(E60=250,E60=434),G60="kleinkörnig"),"Leguminosenmischung, kleinkörnig",VLOOKUP(E60,Datengrundlage!$A$4:$M$434,6,FALSE))),"")</f>
        <v/>
      </c>
      <c r="I60" s="53" t="str">
        <f>IFERROR(VLOOKUP(E60,Datengrundlage!$A$4:$M$434,3,FALSE),"")</f>
        <v/>
      </c>
      <c r="J60" s="131" t="str">
        <f>IFERROR(VLOOKUP(E60,Datengrundlage!$A$3:$O$434,15,FALSE),"")</f>
        <v/>
      </c>
      <c r="K60" s="131" t="str">
        <f>IFERROR(VLOOKUP(E60,Datengrundlage!$A$3:$P$433,16,FALSE),"")</f>
        <v/>
      </c>
      <c r="L60" s="42"/>
      <c r="M60" s="57" t="str">
        <f t="shared" si="1"/>
        <v/>
      </c>
      <c r="N60" s="34">
        <f t="shared" si="2"/>
        <v>0</v>
      </c>
      <c r="O60" s="34" t="str">
        <f t="shared" si="9"/>
        <v/>
      </c>
      <c r="P60" s="34" t="str">
        <f t="shared" si="10"/>
        <v/>
      </c>
      <c r="Q60" s="40" t="s">
        <v>55</v>
      </c>
      <c r="R60" s="44">
        <v>0</v>
      </c>
      <c r="S60" s="33" t="str">
        <f>IFERROR(IF(VLOOKUP(E60,Datengrundlage!$A$4:$M$433,10,FALSE)="x","ja",""),"")</f>
        <v/>
      </c>
      <c r="T60" s="33" t="str">
        <f>IFERROR(IF(VLOOKUP(E60,Datengrundlage!$A$4:$M$433,11,FALSE)="x","ja",""),"")</f>
        <v/>
      </c>
      <c r="U60" s="33" t="str">
        <f>IFERROR(IF(VLOOKUP(E60,Datengrundlage!$A$4:$M$433,12,FALSE)="x","ja",""),"")</f>
        <v/>
      </c>
      <c r="V60" s="756" t="str">
        <f>IFERROR(IF(Q60="ja",VLOOKUP(E60,Datengrundlage!$A$4:$M$433,13,FALSE),""),"")</f>
        <v/>
      </c>
      <c r="W60" s="8" t="str">
        <f t="shared" si="13"/>
        <v/>
      </c>
      <c r="X60" s="154" t="s">
        <v>54</v>
      </c>
      <c r="Y60" s="35">
        <f t="shared" si="3"/>
        <v>0</v>
      </c>
      <c r="Z60" s="35">
        <f t="shared" si="4"/>
        <v>0</v>
      </c>
      <c r="AA60" s="35">
        <f t="shared" si="5"/>
        <v>0</v>
      </c>
      <c r="AB60" s="35">
        <f t="shared" si="6"/>
        <v>0</v>
      </c>
      <c r="AC60" s="35">
        <f t="shared" si="7"/>
        <v>0</v>
      </c>
      <c r="AD60" s="35">
        <f t="shared" si="8"/>
        <v>0</v>
      </c>
      <c r="AE60" s="9">
        <f t="shared" si="11"/>
        <v>0</v>
      </c>
      <c r="AF60" s="119" t="str">
        <f t="shared" si="12"/>
        <v/>
      </c>
    </row>
    <row r="61" spans="2:32" ht="30" customHeight="1" x14ac:dyDescent="0.3">
      <c r="C61" s="8">
        <v>12</v>
      </c>
      <c r="D61" s="118"/>
      <c r="E61" s="50"/>
      <c r="F61" s="53" t="str">
        <f>IFERROR(VLOOKUP(E61,Datengrundlage!$A$4:$M$434,2,FALSE),(""))</f>
        <v/>
      </c>
      <c r="G61" s="40" t="s">
        <v>55</v>
      </c>
      <c r="H61" s="53" t="str">
        <f>IFERROR(IF(AND(OR(E61=250,E61=434),G61="großkörnig"),"Leguminosenmischung, großkörnig",IF(AND(OR(E61=250,E61=434),G61="kleinkörnig"),"Leguminosenmischung, kleinkörnig",VLOOKUP(E61,Datengrundlage!$A$4:$M$434,6,FALSE))),"")</f>
        <v/>
      </c>
      <c r="I61" s="53" t="str">
        <f>IFERROR(VLOOKUP(E61,Datengrundlage!$A$4:$M$434,3,FALSE),"")</f>
        <v/>
      </c>
      <c r="J61" s="131" t="str">
        <f>IFERROR(VLOOKUP(E61,Datengrundlage!$A$3:$O$434,15,FALSE),"")</f>
        <v/>
      </c>
      <c r="K61" s="131" t="str">
        <f>IFERROR(VLOOKUP(E61,Datengrundlage!$A$3:$P$433,16,FALSE),"")</f>
        <v/>
      </c>
      <c r="L61" s="42"/>
      <c r="M61" s="57" t="str">
        <f t="shared" si="1"/>
        <v/>
      </c>
      <c r="N61" s="34">
        <f t="shared" si="2"/>
        <v>0</v>
      </c>
      <c r="O61" s="34" t="str">
        <f t="shared" si="9"/>
        <v/>
      </c>
      <c r="P61" s="34" t="str">
        <f t="shared" si="10"/>
        <v/>
      </c>
      <c r="Q61" s="40" t="s">
        <v>55</v>
      </c>
      <c r="R61" s="44">
        <v>0</v>
      </c>
      <c r="S61" s="33" t="str">
        <f>IFERROR(IF(VLOOKUP(E61,Datengrundlage!$A$4:$M$433,10,FALSE)="x","ja",""),"")</f>
        <v/>
      </c>
      <c r="T61" s="33" t="str">
        <f>IFERROR(IF(VLOOKUP(E61,Datengrundlage!$A$4:$M$433,11,FALSE)="x","ja",""),"")</f>
        <v/>
      </c>
      <c r="U61" s="33" t="str">
        <f>IFERROR(IF(VLOOKUP(E61,Datengrundlage!$A$4:$M$433,12,FALSE)="x","ja",""),"")</f>
        <v/>
      </c>
      <c r="V61" s="756" t="str">
        <f>IFERROR(IF(Q61="ja",VLOOKUP(E61,Datengrundlage!$A$4:$M$433,13,FALSE),""),"")</f>
        <v/>
      </c>
      <c r="W61" s="8" t="str">
        <f t="shared" si="13"/>
        <v/>
      </c>
      <c r="X61" s="154" t="s">
        <v>54</v>
      </c>
      <c r="Y61" s="35">
        <f t="shared" si="3"/>
        <v>0</v>
      </c>
      <c r="Z61" s="35">
        <f t="shared" si="4"/>
        <v>0</v>
      </c>
      <c r="AA61" s="35">
        <f t="shared" si="5"/>
        <v>0</v>
      </c>
      <c r="AB61" s="35">
        <f t="shared" si="6"/>
        <v>0</v>
      </c>
      <c r="AC61" s="35">
        <f t="shared" si="7"/>
        <v>0</v>
      </c>
      <c r="AD61" s="35">
        <f t="shared" si="8"/>
        <v>0</v>
      </c>
      <c r="AE61" s="9">
        <f t="shared" si="11"/>
        <v>0</v>
      </c>
      <c r="AF61" s="119" t="str">
        <f t="shared" si="12"/>
        <v/>
      </c>
    </row>
    <row r="62" spans="2:32" ht="30" customHeight="1" x14ac:dyDescent="0.3">
      <c r="C62" s="8">
        <v>13</v>
      </c>
      <c r="D62" s="118"/>
      <c r="E62" s="39"/>
      <c r="F62" s="53" t="str">
        <f>IFERROR(VLOOKUP(E62,Datengrundlage!$A$4:$M$434,2,FALSE),(""))</f>
        <v/>
      </c>
      <c r="G62" s="40" t="s">
        <v>55</v>
      </c>
      <c r="H62" s="53" t="str">
        <f>IFERROR(IF(AND(OR(E62=250,E62=434),G62="großkörnig"),"Leguminosenmischung, großkörnig",IF(AND(OR(E62=250,E62=434),G62="kleinkörnig"),"Leguminosenmischung, kleinkörnig",VLOOKUP(E62,Datengrundlage!$A$4:$M$434,6,FALSE))),"")</f>
        <v/>
      </c>
      <c r="I62" s="53" t="str">
        <f>IFERROR(VLOOKUP(E62,Datengrundlage!$A$4:$M$434,3,FALSE),"")</f>
        <v/>
      </c>
      <c r="J62" s="131" t="str">
        <f>IFERROR(VLOOKUP(E62,Datengrundlage!$A$3:$O$434,15,FALSE),"")</f>
        <v/>
      </c>
      <c r="K62" s="131" t="str">
        <f>IFERROR(VLOOKUP(E62,Datengrundlage!$A$3:$P$433,16,FALSE),"")</f>
        <v/>
      </c>
      <c r="L62" s="42"/>
      <c r="M62" s="57" t="str">
        <f t="shared" si="1"/>
        <v/>
      </c>
      <c r="N62" s="34">
        <f t="shared" si="2"/>
        <v>0</v>
      </c>
      <c r="O62" s="34" t="str">
        <f t="shared" si="9"/>
        <v/>
      </c>
      <c r="P62" s="34" t="str">
        <f t="shared" si="10"/>
        <v/>
      </c>
      <c r="Q62" s="40" t="s">
        <v>55</v>
      </c>
      <c r="R62" s="44">
        <v>0</v>
      </c>
      <c r="S62" s="33" t="str">
        <f>IFERROR(IF(VLOOKUP(E62,Datengrundlage!$A$4:$M$433,10,FALSE)="x","ja",""),"")</f>
        <v/>
      </c>
      <c r="T62" s="33" t="str">
        <f>IFERROR(IF(VLOOKUP(E62,Datengrundlage!$A$4:$M$433,11,FALSE)="x","ja",""),"")</f>
        <v/>
      </c>
      <c r="U62" s="33" t="str">
        <f>IFERROR(IF(VLOOKUP(E62,Datengrundlage!$A$4:$M$433,12,FALSE)="x","ja",""),"")</f>
        <v/>
      </c>
      <c r="V62" s="756" t="str">
        <f>IFERROR(IF(Q62="ja",VLOOKUP(E62,Datengrundlage!$A$4:$M$433,13,FALSE),""),"")</f>
        <v/>
      </c>
      <c r="W62" s="8" t="str">
        <f t="shared" si="13"/>
        <v/>
      </c>
      <c r="X62" s="154" t="s">
        <v>54</v>
      </c>
      <c r="Y62" s="35">
        <f t="shared" si="3"/>
        <v>0</v>
      </c>
      <c r="Z62" s="35">
        <f t="shared" si="4"/>
        <v>0</v>
      </c>
      <c r="AA62" s="35">
        <f t="shared" si="5"/>
        <v>0</v>
      </c>
      <c r="AB62" s="35">
        <f t="shared" si="6"/>
        <v>0</v>
      </c>
      <c r="AC62" s="35">
        <f t="shared" si="7"/>
        <v>0</v>
      </c>
      <c r="AD62" s="35">
        <f t="shared" si="8"/>
        <v>0</v>
      </c>
      <c r="AE62" s="9">
        <f t="shared" si="11"/>
        <v>0</v>
      </c>
      <c r="AF62" s="119" t="str">
        <f t="shared" si="12"/>
        <v/>
      </c>
    </row>
    <row r="63" spans="2:32" ht="30" customHeight="1" x14ac:dyDescent="0.3">
      <c r="C63" s="8">
        <v>14</v>
      </c>
      <c r="D63" s="118"/>
      <c r="E63" s="39"/>
      <c r="F63" s="53" t="str">
        <f>IFERROR(VLOOKUP(E63,Datengrundlage!$A$4:$M$434,2,FALSE),(""))</f>
        <v/>
      </c>
      <c r="G63" s="40" t="s">
        <v>55</v>
      </c>
      <c r="H63" s="53" t="str">
        <f>IFERROR(IF(AND(OR(E63=250,E63=434),G63="großkörnig"),"Leguminosenmischung, großkörnig",IF(AND(OR(E63=250,E63=434),G63="kleinkörnig"),"Leguminosenmischung, kleinkörnig",VLOOKUP(E63,Datengrundlage!$A$4:$M$434,6,FALSE))),"")</f>
        <v/>
      </c>
      <c r="I63" s="53" t="str">
        <f>IFERROR(VLOOKUP(E63,Datengrundlage!$A$4:$M$434,3,FALSE),"")</f>
        <v/>
      </c>
      <c r="J63" s="131" t="str">
        <f>IFERROR(VLOOKUP(E63,Datengrundlage!$A$3:$O$434,15,FALSE),"")</f>
        <v/>
      </c>
      <c r="K63" s="131" t="str">
        <f>IFERROR(VLOOKUP(E63,Datengrundlage!$A$3:$P$433,16,FALSE),"")</f>
        <v/>
      </c>
      <c r="L63" s="42"/>
      <c r="M63" s="57" t="str">
        <f t="shared" si="1"/>
        <v/>
      </c>
      <c r="N63" s="34">
        <f t="shared" si="2"/>
        <v>0</v>
      </c>
      <c r="O63" s="34" t="str">
        <f t="shared" si="9"/>
        <v/>
      </c>
      <c r="P63" s="34" t="str">
        <f t="shared" si="10"/>
        <v/>
      </c>
      <c r="Q63" s="40" t="s">
        <v>55</v>
      </c>
      <c r="R63" s="44">
        <v>0</v>
      </c>
      <c r="S63" s="33" t="str">
        <f>IFERROR(IF(VLOOKUP(E63,Datengrundlage!$A$4:$M$433,10,FALSE)="x","ja",""),"")</f>
        <v/>
      </c>
      <c r="T63" s="33" t="str">
        <f>IFERROR(IF(VLOOKUP(E63,Datengrundlage!$A$4:$M$433,11,FALSE)="x","ja",""),"")</f>
        <v/>
      </c>
      <c r="U63" s="33" t="str">
        <f>IFERROR(IF(VLOOKUP(E63,Datengrundlage!$A$4:$M$433,12,FALSE)="x","ja",""),"")</f>
        <v/>
      </c>
      <c r="V63" s="756" t="str">
        <f>IFERROR(IF(Q63="ja",VLOOKUP(E63,Datengrundlage!$A$4:$M$433,13,FALSE),""),"")</f>
        <v/>
      </c>
      <c r="W63" s="8" t="str">
        <f t="shared" si="13"/>
        <v/>
      </c>
      <c r="X63" s="154" t="s">
        <v>54</v>
      </c>
      <c r="Y63" s="35">
        <f t="shared" si="3"/>
        <v>0</v>
      </c>
      <c r="Z63" s="35">
        <f t="shared" si="4"/>
        <v>0</v>
      </c>
      <c r="AA63" s="35">
        <f t="shared" si="5"/>
        <v>0</v>
      </c>
      <c r="AB63" s="35">
        <f t="shared" si="6"/>
        <v>0</v>
      </c>
      <c r="AC63" s="35">
        <f t="shared" si="7"/>
        <v>0</v>
      </c>
      <c r="AD63" s="35">
        <f t="shared" si="8"/>
        <v>0</v>
      </c>
      <c r="AE63" s="9">
        <f t="shared" si="11"/>
        <v>0</v>
      </c>
      <c r="AF63" s="119" t="str">
        <f t="shared" si="12"/>
        <v/>
      </c>
    </row>
    <row r="64" spans="2:32" ht="30" customHeight="1" x14ac:dyDescent="0.3">
      <c r="C64" s="8">
        <v>15</v>
      </c>
      <c r="D64" s="118"/>
      <c r="E64" s="39"/>
      <c r="F64" s="53" t="str">
        <f>IFERROR(VLOOKUP(E64,Datengrundlage!$A$4:$M$434,2,FALSE),(""))</f>
        <v/>
      </c>
      <c r="G64" s="40" t="s">
        <v>55</v>
      </c>
      <c r="H64" s="53" t="str">
        <f>IFERROR(IF(AND(OR(E64=250,E64=434),G64="großkörnig"),"Leguminosenmischung, großkörnig",IF(AND(OR(E64=250,E64=434),G64="kleinkörnig"),"Leguminosenmischung, kleinkörnig",VLOOKUP(E64,Datengrundlage!$A$4:$M$434,6,FALSE))),"")</f>
        <v/>
      </c>
      <c r="I64" s="53" t="str">
        <f>IFERROR(VLOOKUP(E64,Datengrundlage!$A$4:$M$434,3,FALSE),"")</f>
        <v/>
      </c>
      <c r="J64" s="131" t="str">
        <f>IFERROR(VLOOKUP(E64,Datengrundlage!$A$3:$O$434,15,FALSE),"")</f>
        <v/>
      </c>
      <c r="K64" s="131" t="str">
        <f>IFERROR(VLOOKUP(E64,Datengrundlage!$A$3:$P$433,16,FALSE),"")</f>
        <v/>
      </c>
      <c r="L64" s="42"/>
      <c r="M64" s="57" t="str">
        <f t="shared" si="1"/>
        <v/>
      </c>
      <c r="N64" s="34">
        <f t="shared" si="2"/>
        <v>0</v>
      </c>
      <c r="O64" s="34" t="str">
        <f t="shared" si="9"/>
        <v/>
      </c>
      <c r="P64" s="34" t="str">
        <f t="shared" si="10"/>
        <v/>
      </c>
      <c r="Q64" s="40" t="s">
        <v>55</v>
      </c>
      <c r="R64" s="44">
        <v>0</v>
      </c>
      <c r="S64" s="33" t="str">
        <f>IFERROR(IF(VLOOKUP(E64,Datengrundlage!$A$4:$M$433,10,FALSE)="x","ja",""),"")</f>
        <v/>
      </c>
      <c r="T64" s="33" t="str">
        <f>IFERROR(IF(VLOOKUP(E64,Datengrundlage!$A$4:$M$433,11,FALSE)="x","ja",""),"")</f>
        <v/>
      </c>
      <c r="U64" s="33" t="str">
        <f>IFERROR(IF(VLOOKUP(E64,Datengrundlage!$A$4:$M$433,12,FALSE)="x","ja",""),"")</f>
        <v/>
      </c>
      <c r="V64" s="756" t="str">
        <f>IFERROR(IF(Q64="ja",VLOOKUP(E64,Datengrundlage!$A$4:$M$433,13,FALSE),""),"")</f>
        <v/>
      </c>
      <c r="W64" s="8" t="str">
        <f t="shared" si="13"/>
        <v/>
      </c>
      <c r="X64" s="154" t="s">
        <v>54</v>
      </c>
      <c r="Y64" s="35">
        <f t="shared" si="3"/>
        <v>0</v>
      </c>
      <c r="Z64" s="35">
        <f t="shared" si="4"/>
        <v>0</v>
      </c>
      <c r="AA64" s="35">
        <f t="shared" si="5"/>
        <v>0</v>
      </c>
      <c r="AB64" s="35">
        <f t="shared" si="6"/>
        <v>0</v>
      </c>
      <c r="AC64" s="35">
        <f t="shared" si="7"/>
        <v>0</v>
      </c>
      <c r="AD64" s="35">
        <f t="shared" si="8"/>
        <v>0</v>
      </c>
      <c r="AE64" s="9">
        <f t="shared" si="11"/>
        <v>0</v>
      </c>
      <c r="AF64" s="119" t="str">
        <f t="shared" si="12"/>
        <v/>
      </c>
    </row>
    <row r="65" spans="3:32" ht="30" customHeight="1" x14ac:dyDescent="0.3">
      <c r="C65" s="8">
        <v>16</v>
      </c>
      <c r="D65" s="118"/>
      <c r="E65" s="39"/>
      <c r="F65" s="53" t="str">
        <f>IFERROR(VLOOKUP(E65,Datengrundlage!$A$4:$M$434,2,FALSE),(""))</f>
        <v/>
      </c>
      <c r="G65" s="40" t="s">
        <v>55</v>
      </c>
      <c r="H65" s="53" t="str">
        <f>IFERROR(IF(AND(OR(E65=250,E65=434),G65="großkörnig"),"Leguminosenmischung, großkörnig",IF(AND(OR(E65=250,E65=434),G65="kleinkörnig"),"Leguminosenmischung, kleinkörnig",VLOOKUP(E65,Datengrundlage!$A$4:$M$434,6,FALSE))),"")</f>
        <v/>
      </c>
      <c r="I65" s="53" t="str">
        <f>IFERROR(VLOOKUP(E65,Datengrundlage!$A$4:$M$434,3,FALSE),"")</f>
        <v/>
      </c>
      <c r="J65" s="131" t="str">
        <f>IFERROR(VLOOKUP(E65,Datengrundlage!$A$3:$O$434,15,FALSE),"")</f>
        <v/>
      </c>
      <c r="K65" s="131" t="str">
        <f>IFERROR(VLOOKUP(E65,Datengrundlage!$A$3:$P$433,16,FALSE),"")</f>
        <v/>
      </c>
      <c r="L65" s="42"/>
      <c r="M65" s="57" t="str">
        <f t="shared" si="1"/>
        <v/>
      </c>
      <c r="N65" s="34">
        <f t="shared" si="2"/>
        <v>0</v>
      </c>
      <c r="O65" s="34" t="str">
        <f t="shared" si="9"/>
        <v/>
      </c>
      <c r="P65" s="34" t="str">
        <f t="shared" si="10"/>
        <v/>
      </c>
      <c r="Q65" s="40" t="s">
        <v>55</v>
      </c>
      <c r="R65" s="44">
        <v>0</v>
      </c>
      <c r="S65" s="33" t="str">
        <f>IFERROR(IF(VLOOKUP(E65,Datengrundlage!$A$4:$M$433,10,FALSE)="x","ja",""),"")</f>
        <v/>
      </c>
      <c r="T65" s="33" t="str">
        <f>IFERROR(IF(VLOOKUP(E65,Datengrundlage!$A$4:$M$433,11,FALSE)="x","ja",""),"")</f>
        <v/>
      </c>
      <c r="U65" s="33" t="str">
        <f>IFERROR(IF(VLOOKUP(E65,Datengrundlage!$A$4:$M$433,12,FALSE)="x","ja",""),"")</f>
        <v/>
      </c>
      <c r="V65" s="756" t="str">
        <f>IFERROR(IF(Q65="ja",VLOOKUP(E65,Datengrundlage!$A$4:$M$433,13,FALSE),""),"")</f>
        <v/>
      </c>
      <c r="W65" s="8" t="str">
        <f t="shared" si="13"/>
        <v/>
      </c>
      <c r="X65" s="154" t="s">
        <v>54</v>
      </c>
      <c r="Y65" s="35">
        <f t="shared" si="3"/>
        <v>0</v>
      </c>
      <c r="Z65" s="35">
        <f t="shared" si="4"/>
        <v>0</v>
      </c>
      <c r="AA65" s="35">
        <f t="shared" si="5"/>
        <v>0</v>
      </c>
      <c r="AB65" s="35">
        <f t="shared" si="6"/>
        <v>0</v>
      </c>
      <c r="AC65" s="35">
        <f t="shared" si="7"/>
        <v>0</v>
      </c>
      <c r="AD65" s="35">
        <f t="shared" si="8"/>
        <v>0</v>
      </c>
      <c r="AE65" s="9">
        <f t="shared" si="11"/>
        <v>0</v>
      </c>
      <c r="AF65" s="119" t="str">
        <f t="shared" si="12"/>
        <v/>
      </c>
    </row>
    <row r="66" spans="3:32" ht="30" customHeight="1" x14ac:dyDescent="0.3">
      <c r="C66" s="8">
        <v>17</v>
      </c>
      <c r="D66" s="118"/>
      <c r="E66" s="39"/>
      <c r="F66" s="53" t="str">
        <f>IFERROR(VLOOKUP(E66,Datengrundlage!$A$4:$M$434,2,FALSE),(""))</f>
        <v/>
      </c>
      <c r="G66" s="40" t="s">
        <v>55</v>
      </c>
      <c r="H66" s="53" t="str">
        <f>IFERROR(IF(AND(OR(E66=250,E66=434),G66="großkörnig"),"Leguminosenmischung, großkörnig",IF(AND(OR(E66=250,E66=434),G66="kleinkörnig"),"Leguminosenmischung, kleinkörnig",VLOOKUP(E66,Datengrundlage!$A$4:$M$434,6,FALSE))),"")</f>
        <v/>
      </c>
      <c r="I66" s="53" t="str">
        <f>IFERROR(VLOOKUP(E66,Datengrundlage!$A$4:$M$434,3,FALSE),"")</f>
        <v/>
      </c>
      <c r="J66" s="131" t="str">
        <f>IFERROR(VLOOKUP(E66,Datengrundlage!$A$3:$O$434,15,FALSE),"")</f>
        <v/>
      </c>
      <c r="K66" s="131" t="str">
        <f>IFERROR(VLOOKUP(E66,Datengrundlage!$A$3:$P$433,16,FALSE),"")</f>
        <v/>
      </c>
      <c r="L66" s="42"/>
      <c r="M66" s="57" t="str">
        <f t="shared" si="1"/>
        <v/>
      </c>
      <c r="N66" s="34">
        <f t="shared" si="2"/>
        <v>0</v>
      </c>
      <c r="O66" s="34" t="str">
        <f t="shared" si="9"/>
        <v/>
      </c>
      <c r="P66" s="34" t="str">
        <f t="shared" si="10"/>
        <v/>
      </c>
      <c r="Q66" s="40" t="s">
        <v>55</v>
      </c>
      <c r="R66" s="44">
        <v>0</v>
      </c>
      <c r="S66" s="33" t="str">
        <f>IFERROR(IF(VLOOKUP(E66,Datengrundlage!$A$4:$M$433,10,FALSE)="x","ja",""),"")</f>
        <v/>
      </c>
      <c r="T66" s="33" t="str">
        <f>IFERROR(IF(VLOOKUP(E66,Datengrundlage!$A$4:$M$433,11,FALSE)="x","ja",""),"")</f>
        <v/>
      </c>
      <c r="U66" s="33" t="str">
        <f>IFERROR(IF(VLOOKUP(E66,Datengrundlage!$A$4:$M$433,12,FALSE)="x","ja",""),"")</f>
        <v/>
      </c>
      <c r="V66" s="756" t="str">
        <f>IFERROR(IF(Q66="ja",VLOOKUP(E66,Datengrundlage!$A$4:$M$433,13,FALSE),""),"")</f>
        <v/>
      </c>
      <c r="W66" s="8" t="str">
        <f t="shared" si="13"/>
        <v/>
      </c>
      <c r="X66" s="154" t="s">
        <v>54</v>
      </c>
      <c r="Y66" s="35">
        <f t="shared" si="3"/>
        <v>0</v>
      </c>
      <c r="Z66" s="35">
        <f t="shared" si="4"/>
        <v>0</v>
      </c>
      <c r="AA66" s="35">
        <f t="shared" si="5"/>
        <v>0</v>
      </c>
      <c r="AB66" s="35">
        <f t="shared" si="6"/>
        <v>0</v>
      </c>
      <c r="AC66" s="35">
        <f t="shared" si="7"/>
        <v>0</v>
      </c>
      <c r="AD66" s="35">
        <f t="shared" si="8"/>
        <v>0</v>
      </c>
      <c r="AE66" s="9">
        <f t="shared" si="11"/>
        <v>0</v>
      </c>
      <c r="AF66" s="119" t="str">
        <f t="shared" si="12"/>
        <v/>
      </c>
    </row>
    <row r="67" spans="3:32" ht="30" customHeight="1" x14ac:dyDescent="0.3">
      <c r="C67" s="8">
        <v>18</v>
      </c>
      <c r="D67" s="118"/>
      <c r="E67" s="39"/>
      <c r="F67" s="53" t="str">
        <f>IFERROR(VLOOKUP(E67,Datengrundlage!$A$4:$M$434,2,FALSE),(""))</f>
        <v/>
      </c>
      <c r="G67" s="40" t="s">
        <v>55</v>
      </c>
      <c r="H67" s="53" t="str">
        <f>IFERROR(IF(AND(OR(E67=250,E67=434),G67="großkörnig"),"Leguminosenmischung, großkörnig",IF(AND(OR(E67=250,E67=434),G67="kleinkörnig"),"Leguminosenmischung, kleinkörnig",VLOOKUP(E67,Datengrundlage!$A$4:$M$434,6,FALSE))),"")</f>
        <v/>
      </c>
      <c r="I67" s="53" t="str">
        <f>IFERROR(VLOOKUP(E67,Datengrundlage!$A$4:$M$434,3,FALSE),"")</f>
        <v/>
      </c>
      <c r="J67" s="131" t="str">
        <f>IFERROR(VLOOKUP(E67,Datengrundlage!$A$3:$O$434,15,FALSE),"")</f>
        <v/>
      </c>
      <c r="K67" s="131" t="str">
        <f>IFERROR(VLOOKUP(E67,Datengrundlage!$A$3:$P$433,16,FALSE),"")</f>
        <v/>
      </c>
      <c r="L67" s="42"/>
      <c r="M67" s="57" t="str">
        <f t="shared" si="1"/>
        <v/>
      </c>
      <c r="N67" s="34">
        <f t="shared" si="2"/>
        <v>0</v>
      </c>
      <c r="O67" s="34" t="str">
        <f t="shared" si="9"/>
        <v/>
      </c>
      <c r="P67" s="34" t="str">
        <f t="shared" si="10"/>
        <v/>
      </c>
      <c r="Q67" s="40" t="s">
        <v>55</v>
      </c>
      <c r="R67" s="44">
        <v>0</v>
      </c>
      <c r="S67" s="33" t="str">
        <f>IFERROR(IF(VLOOKUP(E67,Datengrundlage!$A$4:$M$433,10,FALSE)="x","ja",""),"")</f>
        <v/>
      </c>
      <c r="T67" s="33" t="str">
        <f>IFERROR(IF(VLOOKUP(E67,Datengrundlage!$A$4:$M$433,11,FALSE)="x","ja",""),"")</f>
        <v/>
      </c>
      <c r="U67" s="33" t="str">
        <f>IFERROR(IF(VLOOKUP(E67,Datengrundlage!$A$4:$M$433,12,FALSE)="x","ja",""),"")</f>
        <v/>
      </c>
      <c r="V67" s="756" t="str">
        <f>IFERROR(IF(Q67="ja",VLOOKUP(E67,Datengrundlage!$A$4:$M$433,13,FALSE),""),"")</f>
        <v/>
      </c>
      <c r="W67" s="8" t="str">
        <f t="shared" si="13"/>
        <v/>
      </c>
      <c r="X67" s="154" t="s">
        <v>54</v>
      </c>
      <c r="Y67" s="35">
        <f t="shared" si="3"/>
        <v>0</v>
      </c>
      <c r="Z67" s="35">
        <f t="shared" si="4"/>
        <v>0</v>
      </c>
      <c r="AA67" s="35">
        <f t="shared" si="5"/>
        <v>0</v>
      </c>
      <c r="AB67" s="35">
        <f t="shared" si="6"/>
        <v>0</v>
      </c>
      <c r="AC67" s="35">
        <f t="shared" si="7"/>
        <v>0</v>
      </c>
      <c r="AD67" s="35">
        <f t="shared" si="8"/>
        <v>0</v>
      </c>
      <c r="AE67" s="9">
        <f t="shared" si="11"/>
        <v>0</v>
      </c>
      <c r="AF67" s="119" t="str">
        <f t="shared" si="12"/>
        <v/>
      </c>
    </row>
    <row r="68" spans="3:32" ht="30" customHeight="1" x14ac:dyDescent="0.3">
      <c r="C68" s="8">
        <v>19</v>
      </c>
      <c r="D68" s="118"/>
      <c r="E68" s="39"/>
      <c r="F68" s="53" t="str">
        <f>IFERROR(VLOOKUP(E68,Datengrundlage!$A$4:$M$434,2,FALSE),(""))</f>
        <v/>
      </c>
      <c r="G68" s="40" t="s">
        <v>55</v>
      </c>
      <c r="H68" s="53" t="str">
        <f>IFERROR(IF(AND(OR(E68=250,E68=434),G68="großkörnig"),"Leguminosenmischung, großkörnig",IF(AND(OR(E68=250,E68=434),G68="kleinkörnig"),"Leguminosenmischung, kleinkörnig",VLOOKUP(E68,Datengrundlage!$A$4:$M$434,6,FALSE))),"")</f>
        <v/>
      </c>
      <c r="I68" s="53" t="str">
        <f>IFERROR(VLOOKUP(E68,Datengrundlage!$A$4:$M$434,3,FALSE),"")</f>
        <v/>
      </c>
      <c r="J68" s="131" t="str">
        <f>IFERROR(VLOOKUP(E68,Datengrundlage!$A$3:$O$434,15,FALSE),"")</f>
        <v/>
      </c>
      <c r="K68" s="131" t="str">
        <f>IFERROR(VLOOKUP(E68,Datengrundlage!$A$3:$P$433,16,FALSE),"")</f>
        <v/>
      </c>
      <c r="L68" s="42"/>
      <c r="M68" s="57" t="str">
        <f t="shared" si="1"/>
        <v/>
      </c>
      <c r="N68" s="34">
        <f t="shared" si="2"/>
        <v>0</v>
      </c>
      <c r="O68" s="34" t="str">
        <f t="shared" si="9"/>
        <v/>
      </c>
      <c r="P68" s="34" t="str">
        <f t="shared" si="10"/>
        <v/>
      </c>
      <c r="Q68" s="40" t="s">
        <v>55</v>
      </c>
      <c r="R68" s="44">
        <v>0</v>
      </c>
      <c r="S68" s="33" t="str">
        <f>IFERROR(IF(VLOOKUP(E68,Datengrundlage!$A$4:$M$433,10,FALSE)="x","ja",""),"")</f>
        <v/>
      </c>
      <c r="T68" s="33" t="str">
        <f>IFERROR(IF(VLOOKUP(E68,Datengrundlage!$A$4:$M$433,11,FALSE)="x","ja",""),"")</f>
        <v/>
      </c>
      <c r="U68" s="33" t="str">
        <f>IFERROR(IF(VLOOKUP(E68,Datengrundlage!$A$4:$M$433,12,FALSE)="x","ja",""),"")</f>
        <v/>
      </c>
      <c r="V68" s="756" t="str">
        <f>IFERROR(IF(Q68="ja",VLOOKUP(E68,Datengrundlage!$A$4:$M$433,13,FALSE),""),"")</f>
        <v/>
      </c>
      <c r="W68" s="8" t="str">
        <f t="shared" si="13"/>
        <v/>
      </c>
      <c r="X68" s="154" t="s">
        <v>54</v>
      </c>
      <c r="Y68" s="35">
        <f t="shared" si="3"/>
        <v>0</v>
      </c>
      <c r="Z68" s="35">
        <f t="shared" si="4"/>
        <v>0</v>
      </c>
      <c r="AA68" s="35">
        <f t="shared" si="5"/>
        <v>0</v>
      </c>
      <c r="AB68" s="35">
        <f t="shared" si="6"/>
        <v>0</v>
      </c>
      <c r="AC68" s="35">
        <f t="shared" si="7"/>
        <v>0</v>
      </c>
      <c r="AD68" s="35">
        <f t="shared" si="8"/>
        <v>0</v>
      </c>
      <c r="AE68" s="9">
        <f t="shared" si="11"/>
        <v>0</v>
      </c>
      <c r="AF68" s="119" t="str">
        <f t="shared" si="12"/>
        <v/>
      </c>
    </row>
    <row r="69" spans="3:32" ht="30" customHeight="1" x14ac:dyDescent="0.3">
      <c r="C69" s="8">
        <v>20</v>
      </c>
      <c r="D69" s="118"/>
      <c r="E69" s="39"/>
      <c r="F69" s="53" t="str">
        <f>IFERROR(VLOOKUP(E69,Datengrundlage!$A$4:$M$434,2,FALSE),(""))</f>
        <v/>
      </c>
      <c r="G69" s="40" t="s">
        <v>55</v>
      </c>
      <c r="H69" s="53" t="str">
        <f>IFERROR(IF(AND(OR(E69=250,E69=434),G69="großkörnig"),"Leguminosenmischung, großkörnig",IF(AND(OR(E69=250,E69=434),G69="kleinkörnig"),"Leguminosenmischung, kleinkörnig",VLOOKUP(E69,Datengrundlage!$A$4:$M$434,6,FALSE))),"")</f>
        <v/>
      </c>
      <c r="I69" s="53" t="str">
        <f>IFERROR(VLOOKUP(E69,Datengrundlage!$A$4:$M$434,3,FALSE),"")</f>
        <v/>
      </c>
      <c r="J69" s="131" t="str">
        <f>IFERROR(VLOOKUP(E69,Datengrundlage!$A$3:$O$434,15,FALSE),"")</f>
        <v/>
      </c>
      <c r="K69" s="131" t="str">
        <f>IFERROR(VLOOKUP(E69,Datengrundlage!$A$3:$P$433,16,FALSE),"")</f>
        <v/>
      </c>
      <c r="L69" s="42"/>
      <c r="M69" s="57" t="str">
        <f t="shared" si="1"/>
        <v/>
      </c>
      <c r="N69" s="34">
        <f t="shared" si="2"/>
        <v>0</v>
      </c>
      <c r="O69" s="34" t="str">
        <f t="shared" si="9"/>
        <v/>
      </c>
      <c r="P69" s="34" t="str">
        <f t="shared" si="10"/>
        <v/>
      </c>
      <c r="Q69" s="40" t="s">
        <v>55</v>
      </c>
      <c r="R69" s="44">
        <v>0</v>
      </c>
      <c r="S69" s="33" t="str">
        <f>IFERROR(IF(VLOOKUP(E69,Datengrundlage!$A$4:$M$433,10,FALSE)="x","ja",""),"")</f>
        <v/>
      </c>
      <c r="T69" s="33" t="str">
        <f>IFERROR(IF(VLOOKUP(E69,Datengrundlage!$A$4:$M$433,11,FALSE)="x","ja",""),"")</f>
        <v/>
      </c>
      <c r="U69" s="33" t="str">
        <f>IFERROR(IF(VLOOKUP(E69,Datengrundlage!$A$4:$M$433,12,FALSE)="x","ja",""),"")</f>
        <v/>
      </c>
      <c r="V69" s="756" t="str">
        <f>IFERROR(IF(Q69="ja",VLOOKUP(E69,Datengrundlage!$A$4:$M$433,13,FALSE),""),"")</f>
        <v/>
      </c>
      <c r="W69" s="8" t="str">
        <f t="shared" si="13"/>
        <v/>
      </c>
      <c r="X69" s="154" t="s">
        <v>54</v>
      </c>
      <c r="Y69" s="35">
        <f t="shared" si="3"/>
        <v>0</v>
      </c>
      <c r="Z69" s="35">
        <f t="shared" si="4"/>
        <v>0</v>
      </c>
      <c r="AA69" s="35">
        <f t="shared" si="5"/>
        <v>0</v>
      </c>
      <c r="AB69" s="35">
        <f t="shared" si="6"/>
        <v>0</v>
      </c>
      <c r="AC69" s="35">
        <f t="shared" si="7"/>
        <v>0</v>
      </c>
      <c r="AD69" s="35">
        <f t="shared" si="8"/>
        <v>0</v>
      </c>
      <c r="AE69" s="9">
        <f t="shared" si="11"/>
        <v>0</v>
      </c>
      <c r="AF69" s="119" t="str">
        <f t="shared" si="12"/>
        <v/>
      </c>
    </row>
    <row r="70" spans="3:32" ht="30" customHeight="1" x14ac:dyDescent="0.3">
      <c r="C70" s="8">
        <v>21</v>
      </c>
      <c r="D70" s="118"/>
      <c r="E70" s="39"/>
      <c r="F70" s="53" t="str">
        <f>IFERROR(VLOOKUP(E70,Datengrundlage!$A$4:$M$434,2,FALSE),(""))</f>
        <v/>
      </c>
      <c r="G70" s="40" t="s">
        <v>55</v>
      </c>
      <c r="H70" s="53" t="str">
        <f>IFERROR(IF(AND(OR(E70=250,E70=434),G70="großkörnig"),"Leguminosenmischung, großkörnig",IF(AND(OR(E70=250,E70=434),G70="kleinkörnig"),"Leguminosenmischung, kleinkörnig",VLOOKUP(E70,Datengrundlage!$A$4:$M$434,6,FALSE))),"")</f>
        <v/>
      </c>
      <c r="I70" s="53" t="str">
        <f>IFERROR(VLOOKUP(E70,Datengrundlage!$A$4:$M$434,3,FALSE),"")</f>
        <v/>
      </c>
      <c r="J70" s="131" t="str">
        <f>IFERROR(VLOOKUP(E70,Datengrundlage!$A$3:$O$434,15,FALSE),"")</f>
        <v/>
      </c>
      <c r="K70" s="131" t="str">
        <f>IFERROR(VLOOKUP(E70,Datengrundlage!$A$3:$P$433,16,FALSE),"")</f>
        <v/>
      </c>
      <c r="L70" s="42"/>
      <c r="M70" s="57" t="str">
        <f t="shared" si="1"/>
        <v/>
      </c>
      <c r="N70" s="34">
        <f t="shared" si="2"/>
        <v>0</v>
      </c>
      <c r="O70" s="34" t="str">
        <f t="shared" si="9"/>
        <v/>
      </c>
      <c r="P70" s="34" t="str">
        <f t="shared" si="10"/>
        <v/>
      </c>
      <c r="Q70" s="40" t="s">
        <v>55</v>
      </c>
      <c r="R70" s="44">
        <v>0</v>
      </c>
      <c r="S70" s="33" t="str">
        <f>IFERROR(IF(VLOOKUP(E70,Datengrundlage!$A$4:$M$433,10,FALSE)="x","ja",""),"")</f>
        <v/>
      </c>
      <c r="T70" s="33" t="str">
        <f>IFERROR(IF(VLOOKUP(E70,Datengrundlage!$A$4:$M$433,11,FALSE)="x","ja",""),"")</f>
        <v/>
      </c>
      <c r="U70" s="33" t="str">
        <f>IFERROR(IF(VLOOKUP(E70,Datengrundlage!$A$4:$M$433,12,FALSE)="x","ja",""),"")</f>
        <v/>
      </c>
      <c r="V70" s="756" t="str">
        <f>IFERROR(IF(Q70="ja",VLOOKUP(E70,Datengrundlage!$A$4:$M$433,13,FALSE),""),"")</f>
        <v/>
      </c>
      <c r="W70" s="8" t="str">
        <f t="shared" si="13"/>
        <v/>
      </c>
      <c r="X70" s="154" t="s">
        <v>54</v>
      </c>
      <c r="Y70" s="35">
        <f t="shared" si="3"/>
        <v>0</v>
      </c>
      <c r="Z70" s="35">
        <f t="shared" si="4"/>
        <v>0</v>
      </c>
      <c r="AA70" s="35">
        <f t="shared" si="5"/>
        <v>0</v>
      </c>
      <c r="AB70" s="35">
        <f t="shared" si="6"/>
        <v>0</v>
      </c>
      <c r="AC70" s="35">
        <f t="shared" si="7"/>
        <v>0</v>
      </c>
      <c r="AD70" s="35">
        <f t="shared" si="8"/>
        <v>0</v>
      </c>
      <c r="AE70" s="9">
        <f t="shared" si="11"/>
        <v>0</v>
      </c>
      <c r="AF70" s="119" t="str">
        <f t="shared" si="12"/>
        <v/>
      </c>
    </row>
    <row r="71" spans="3:32" ht="30" customHeight="1" x14ac:dyDescent="0.3">
      <c r="C71" s="8">
        <v>22</v>
      </c>
      <c r="D71" s="118"/>
      <c r="E71" s="39"/>
      <c r="F71" s="53" t="str">
        <f>IFERROR(VLOOKUP(E71,Datengrundlage!$A$4:$M$434,2,FALSE),(""))</f>
        <v/>
      </c>
      <c r="G71" s="40" t="s">
        <v>55</v>
      </c>
      <c r="H71" s="53" t="str">
        <f>IFERROR(IF(AND(OR(E71=250,E71=434),G71="großkörnig"),"Leguminosenmischung, großkörnig",IF(AND(OR(E71=250,E71=434),G71="kleinkörnig"),"Leguminosenmischung, kleinkörnig",VLOOKUP(E71,Datengrundlage!$A$4:$M$434,6,FALSE))),"")</f>
        <v/>
      </c>
      <c r="I71" s="53" t="str">
        <f>IFERROR(VLOOKUP(E71,Datengrundlage!$A$4:$M$434,3,FALSE),"")</f>
        <v/>
      </c>
      <c r="J71" s="131" t="str">
        <f>IFERROR(VLOOKUP(E71,Datengrundlage!$A$3:$O$434,15,FALSE),"")</f>
        <v/>
      </c>
      <c r="K71" s="131" t="str">
        <f>IFERROR(VLOOKUP(E71,Datengrundlage!$A$3:$P$433,16,FALSE),"")</f>
        <v/>
      </c>
      <c r="L71" s="42"/>
      <c r="M71" s="57" t="str">
        <f t="shared" si="1"/>
        <v/>
      </c>
      <c r="N71" s="34">
        <f t="shared" si="2"/>
        <v>0</v>
      </c>
      <c r="O71" s="34" t="str">
        <f t="shared" si="9"/>
        <v/>
      </c>
      <c r="P71" s="34" t="str">
        <f t="shared" si="10"/>
        <v/>
      </c>
      <c r="Q71" s="40" t="s">
        <v>55</v>
      </c>
      <c r="R71" s="44">
        <v>0</v>
      </c>
      <c r="S71" s="33" t="str">
        <f>IFERROR(IF(VLOOKUP(E71,Datengrundlage!$A$4:$M$433,10,FALSE)="x","ja",""),"")</f>
        <v/>
      </c>
      <c r="T71" s="33" t="str">
        <f>IFERROR(IF(VLOOKUP(E71,Datengrundlage!$A$4:$M$433,11,FALSE)="x","ja",""),"")</f>
        <v/>
      </c>
      <c r="U71" s="33" t="str">
        <f>IFERROR(IF(VLOOKUP(E71,Datengrundlage!$A$4:$M$433,12,FALSE)="x","ja",""),"")</f>
        <v/>
      </c>
      <c r="V71" s="756" t="str">
        <f>IFERROR(IF(Q71="ja",VLOOKUP(E71,Datengrundlage!$A$4:$M$433,13,FALSE),""),"")</f>
        <v/>
      </c>
      <c r="W71" s="8" t="str">
        <f t="shared" si="13"/>
        <v/>
      </c>
      <c r="X71" s="154" t="s">
        <v>54</v>
      </c>
      <c r="Y71" s="35">
        <f t="shared" si="3"/>
        <v>0</v>
      </c>
      <c r="Z71" s="35">
        <f t="shared" si="4"/>
        <v>0</v>
      </c>
      <c r="AA71" s="35">
        <f t="shared" si="5"/>
        <v>0</v>
      </c>
      <c r="AB71" s="35">
        <f t="shared" si="6"/>
        <v>0</v>
      </c>
      <c r="AC71" s="35">
        <f t="shared" si="7"/>
        <v>0</v>
      </c>
      <c r="AD71" s="35">
        <f t="shared" si="8"/>
        <v>0</v>
      </c>
      <c r="AE71" s="9">
        <f t="shared" si="11"/>
        <v>0</v>
      </c>
      <c r="AF71" s="119" t="str">
        <f t="shared" si="12"/>
        <v/>
      </c>
    </row>
    <row r="72" spans="3:32" ht="30" customHeight="1" x14ac:dyDescent="0.3">
      <c r="C72" s="8">
        <v>23</v>
      </c>
      <c r="D72" s="118"/>
      <c r="E72" s="39"/>
      <c r="F72" s="53" t="str">
        <f>IFERROR(VLOOKUP(E72,Datengrundlage!$A$4:$M$434,2,FALSE),(""))</f>
        <v/>
      </c>
      <c r="G72" s="40" t="s">
        <v>55</v>
      </c>
      <c r="H72" s="53" t="str">
        <f>IFERROR(IF(AND(OR(E72=250,E72=434),G72="großkörnig"),"Leguminosenmischung, großkörnig",IF(AND(OR(E72=250,E72=434),G72="kleinkörnig"),"Leguminosenmischung, kleinkörnig",VLOOKUP(E72,Datengrundlage!$A$4:$M$434,6,FALSE))),"")</f>
        <v/>
      </c>
      <c r="I72" s="53" t="str">
        <f>IFERROR(VLOOKUP(E72,Datengrundlage!$A$4:$M$434,3,FALSE),"")</f>
        <v/>
      </c>
      <c r="J72" s="131" t="str">
        <f>IFERROR(VLOOKUP(E72,Datengrundlage!$A$3:$O$434,15,FALSE),"")</f>
        <v/>
      </c>
      <c r="K72" s="131" t="str">
        <f>IFERROR(VLOOKUP(E72,Datengrundlage!$A$3:$P$433,16,FALSE),"")</f>
        <v/>
      </c>
      <c r="L72" s="42"/>
      <c r="M72" s="57" t="str">
        <f t="shared" si="1"/>
        <v/>
      </c>
      <c r="N72" s="34">
        <f t="shared" si="2"/>
        <v>0</v>
      </c>
      <c r="O72" s="34" t="str">
        <f t="shared" si="9"/>
        <v/>
      </c>
      <c r="P72" s="34" t="str">
        <f t="shared" si="10"/>
        <v/>
      </c>
      <c r="Q72" s="40" t="s">
        <v>55</v>
      </c>
      <c r="R72" s="44">
        <v>0</v>
      </c>
      <c r="S72" s="33" t="str">
        <f>IFERROR(IF(VLOOKUP(E72,Datengrundlage!$A$4:$M$433,10,FALSE)="x","ja",""),"")</f>
        <v/>
      </c>
      <c r="T72" s="33" t="str">
        <f>IFERROR(IF(VLOOKUP(E72,Datengrundlage!$A$4:$M$433,11,FALSE)="x","ja",""),"")</f>
        <v/>
      </c>
      <c r="U72" s="33" t="str">
        <f>IFERROR(IF(VLOOKUP(E72,Datengrundlage!$A$4:$M$433,12,FALSE)="x","ja",""),"")</f>
        <v/>
      </c>
      <c r="V72" s="756" t="str">
        <f>IFERROR(IF(Q72="ja",VLOOKUP(E72,Datengrundlage!$A$4:$M$433,13,FALSE),""),"")</f>
        <v/>
      </c>
      <c r="W72" s="8" t="str">
        <f t="shared" si="13"/>
        <v/>
      </c>
      <c r="X72" s="154" t="s">
        <v>54</v>
      </c>
      <c r="Y72" s="35">
        <f t="shared" si="3"/>
        <v>0</v>
      </c>
      <c r="Z72" s="35">
        <f t="shared" si="4"/>
        <v>0</v>
      </c>
      <c r="AA72" s="35">
        <f t="shared" si="5"/>
        <v>0</v>
      </c>
      <c r="AB72" s="35">
        <f t="shared" si="6"/>
        <v>0</v>
      </c>
      <c r="AC72" s="35">
        <f t="shared" si="7"/>
        <v>0</v>
      </c>
      <c r="AD72" s="35">
        <f t="shared" si="8"/>
        <v>0</v>
      </c>
      <c r="AE72" s="9">
        <f t="shared" si="11"/>
        <v>0</v>
      </c>
      <c r="AF72" s="119" t="str">
        <f t="shared" si="12"/>
        <v/>
      </c>
    </row>
    <row r="73" spans="3:32" ht="30" customHeight="1" x14ac:dyDescent="0.3">
      <c r="C73" s="8">
        <v>24</v>
      </c>
      <c r="D73" s="118"/>
      <c r="E73" s="39"/>
      <c r="F73" s="53" t="str">
        <f>IFERROR(VLOOKUP(E73,Datengrundlage!$A$4:$M$434,2,FALSE),(""))</f>
        <v/>
      </c>
      <c r="G73" s="40" t="s">
        <v>55</v>
      </c>
      <c r="H73" s="53" t="str">
        <f>IFERROR(IF(AND(OR(E73=250,E73=434),G73="großkörnig"),"Leguminosenmischung, großkörnig",IF(AND(OR(E73=250,E73=434),G73="kleinkörnig"),"Leguminosenmischung, kleinkörnig",VLOOKUP(E73,Datengrundlage!$A$4:$M$434,6,FALSE))),"")</f>
        <v/>
      </c>
      <c r="I73" s="53" t="str">
        <f>IFERROR(VLOOKUP(E73,Datengrundlage!$A$4:$M$434,3,FALSE),"")</f>
        <v/>
      </c>
      <c r="J73" s="131" t="str">
        <f>IFERROR(VLOOKUP(E73,Datengrundlage!$A$3:$O$434,15,FALSE),"")</f>
        <v/>
      </c>
      <c r="K73" s="131" t="str">
        <f>IFERROR(VLOOKUP(E73,Datengrundlage!$A$3:$P$433,16,FALSE),"")</f>
        <v/>
      </c>
      <c r="L73" s="42"/>
      <c r="M73" s="57" t="str">
        <f t="shared" si="1"/>
        <v/>
      </c>
      <c r="N73" s="34">
        <f t="shared" si="2"/>
        <v>0</v>
      </c>
      <c r="O73" s="34" t="str">
        <f t="shared" si="9"/>
        <v/>
      </c>
      <c r="P73" s="34" t="str">
        <f t="shared" si="10"/>
        <v/>
      </c>
      <c r="Q73" s="40" t="s">
        <v>55</v>
      </c>
      <c r="R73" s="44">
        <v>0</v>
      </c>
      <c r="S73" s="33" t="str">
        <f>IFERROR(IF(VLOOKUP(E73,Datengrundlage!$A$4:$M$433,10,FALSE)="x","ja",""),"")</f>
        <v/>
      </c>
      <c r="T73" s="33" t="str">
        <f>IFERROR(IF(VLOOKUP(E73,Datengrundlage!$A$4:$M$433,11,FALSE)="x","ja",""),"")</f>
        <v/>
      </c>
      <c r="U73" s="33" t="str">
        <f>IFERROR(IF(VLOOKUP(E73,Datengrundlage!$A$4:$M$433,12,FALSE)="x","ja",""),"")</f>
        <v/>
      </c>
      <c r="V73" s="756" t="str">
        <f>IFERROR(IF(Q73="ja",VLOOKUP(E73,Datengrundlage!$A$4:$M$433,13,FALSE),""),"")</f>
        <v/>
      </c>
      <c r="W73" s="8" t="str">
        <f t="shared" si="13"/>
        <v/>
      </c>
      <c r="X73" s="154" t="s">
        <v>54</v>
      </c>
      <c r="Y73" s="35">
        <f t="shared" si="3"/>
        <v>0</v>
      </c>
      <c r="Z73" s="35">
        <f t="shared" si="4"/>
        <v>0</v>
      </c>
      <c r="AA73" s="35">
        <f t="shared" si="5"/>
        <v>0</v>
      </c>
      <c r="AB73" s="35">
        <f t="shared" si="6"/>
        <v>0</v>
      </c>
      <c r="AC73" s="35">
        <f t="shared" si="7"/>
        <v>0</v>
      </c>
      <c r="AD73" s="35">
        <f t="shared" si="8"/>
        <v>0</v>
      </c>
      <c r="AE73" s="9">
        <f t="shared" si="11"/>
        <v>0</v>
      </c>
      <c r="AF73" s="119" t="str">
        <f t="shared" si="12"/>
        <v/>
      </c>
    </row>
    <row r="74" spans="3:32" ht="30" customHeight="1" x14ac:dyDescent="0.3">
      <c r="C74" s="8">
        <v>25</v>
      </c>
      <c r="D74" s="118"/>
      <c r="E74" s="39"/>
      <c r="F74" s="53" t="str">
        <f>IFERROR(VLOOKUP(E74,Datengrundlage!$A$4:$M$434,2,FALSE),(""))</f>
        <v/>
      </c>
      <c r="G74" s="40" t="s">
        <v>55</v>
      </c>
      <c r="H74" s="53" t="str">
        <f>IFERROR(IF(AND(OR(E74=250,E74=434),G74="großkörnig"),"Leguminosenmischung, großkörnig",IF(AND(OR(E74=250,E74=434),G74="kleinkörnig"),"Leguminosenmischung, kleinkörnig",VLOOKUP(E74,Datengrundlage!$A$4:$M$434,6,FALSE))),"")</f>
        <v/>
      </c>
      <c r="I74" s="53" t="str">
        <f>IFERROR(VLOOKUP(E74,Datengrundlage!$A$4:$M$434,3,FALSE),"")</f>
        <v/>
      </c>
      <c r="J74" s="131" t="str">
        <f>IFERROR(VLOOKUP(E74,Datengrundlage!$A$3:$O$434,15,FALSE),"")</f>
        <v/>
      </c>
      <c r="K74" s="131" t="str">
        <f>IFERROR(VLOOKUP(E74,Datengrundlage!$A$3:$P$433,16,FALSE),"")</f>
        <v/>
      </c>
      <c r="L74" s="42"/>
      <c r="M74" s="57" t="str">
        <f t="shared" si="1"/>
        <v/>
      </c>
      <c r="N74" s="34">
        <f t="shared" si="2"/>
        <v>0</v>
      </c>
      <c r="O74" s="34" t="str">
        <f t="shared" si="9"/>
        <v/>
      </c>
      <c r="P74" s="34" t="str">
        <f t="shared" si="10"/>
        <v/>
      </c>
      <c r="Q74" s="40" t="s">
        <v>55</v>
      </c>
      <c r="R74" s="44">
        <v>0</v>
      </c>
      <c r="S74" s="33" t="str">
        <f>IFERROR(IF(VLOOKUP(E74,Datengrundlage!$A$4:$M$433,10,FALSE)="x","ja",""),"")</f>
        <v/>
      </c>
      <c r="T74" s="33" t="str">
        <f>IFERROR(IF(VLOOKUP(E74,Datengrundlage!$A$4:$M$433,11,FALSE)="x","ja",""),"")</f>
        <v/>
      </c>
      <c r="U74" s="33" t="str">
        <f>IFERROR(IF(VLOOKUP(E74,Datengrundlage!$A$4:$M$433,12,FALSE)="x","ja",""),"")</f>
        <v/>
      </c>
      <c r="V74" s="756" t="str">
        <f>IFERROR(IF(Q74="ja",VLOOKUP(E74,Datengrundlage!$A$4:$M$433,13,FALSE),""),"")</f>
        <v/>
      </c>
      <c r="W74" s="8" t="str">
        <f t="shared" si="13"/>
        <v/>
      </c>
      <c r="X74" s="154" t="s">
        <v>54</v>
      </c>
      <c r="Y74" s="35">
        <f t="shared" si="3"/>
        <v>0</v>
      </c>
      <c r="Z74" s="35">
        <f t="shared" si="4"/>
        <v>0</v>
      </c>
      <c r="AA74" s="35">
        <f t="shared" si="5"/>
        <v>0</v>
      </c>
      <c r="AB74" s="35">
        <f t="shared" si="6"/>
        <v>0</v>
      </c>
      <c r="AC74" s="35">
        <f t="shared" si="7"/>
        <v>0</v>
      </c>
      <c r="AD74" s="35">
        <f t="shared" si="8"/>
        <v>0</v>
      </c>
      <c r="AE74" s="9">
        <f t="shared" si="11"/>
        <v>0</v>
      </c>
      <c r="AF74" s="119" t="str">
        <f t="shared" si="12"/>
        <v/>
      </c>
    </row>
    <row r="75" spans="3:32" ht="30" customHeight="1" x14ac:dyDescent="0.3">
      <c r="C75" s="8">
        <v>26</v>
      </c>
      <c r="D75" s="118"/>
      <c r="E75" s="39"/>
      <c r="F75" s="53" t="str">
        <f>IFERROR(VLOOKUP(E75,Datengrundlage!$A$4:$M$434,2,FALSE),(""))</f>
        <v/>
      </c>
      <c r="G75" s="40" t="s">
        <v>55</v>
      </c>
      <c r="H75" s="53" t="str">
        <f>IFERROR(IF(AND(OR(E75=250,E75=434),G75="großkörnig"),"Leguminosenmischung, großkörnig",IF(AND(OR(E75=250,E75=434),G75="kleinkörnig"),"Leguminosenmischung, kleinkörnig",VLOOKUP(E75,Datengrundlage!$A$4:$M$434,6,FALSE))),"")</f>
        <v/>
      </c>
      <c r="I75" s="53" t="str">
        <f>IFERROR(VLOOKUP(E75,Datengrundlage!$A$4:$M$434,3,FALSE),"")</f>
        <v/>
      </c>
      <c r="J75" s="131" t="str">
        <f>IFERROR(VLOOKUP(E75,Datengrundlage!$A$3:$O$434,15,FALSE),"")</f>
        <v/>
      </c>
      <c r="K75" s="131" t="str">
        <f>IFERROR(VLOOKUP(E75,Datengrundlage!$A$3:$P$433,16,FALSE),"")</f>
        <v/>
      </c>
      <c r="L75" s="42"/>
      <c r="M75" s="57" t="str">
        <f t="shared" si="1"/>
        <v/>
      </c>
      <c r="N75" s="34">
        <f t="shared" si="2"/>
        <v>0</v>
      </c>
      <c r="O75" s="34" t="str">
        <f t="shared" si="9"/>
        <v/>
      </c>
      <c r="P75" s="34" t="str">
        <f t="shared" si="10"/>
        <v/>
      </c>
      <c r="Q75" s="40" t="s">
        <v>55</v>
      </c>
      <c r="R75" s="44">
        <v>0</v>
      </c>
      <c r="S75" s="33" t="str">
        <f>IFERROR(IF(VLOOKUP(E75,Datengrundlage!$A$4:$M$433,10,FALSE)="x","ja",""),"")</f>
        <v/>
      </c>
      <c r="T75" s="33" t="str">
        <f>IFERROR(IF(VLOOKUP(E75,Datengrundlage!$A$4:$M$433,11,FALSE)="x","ja",""),"")</f>
        <v/>
      </c>
      <c r="U75" s="33" t="str">
        <f>IFERROR(IF(VLOOKUP(E75,Datengrundlage!$A$4:$M$433,12,FALSE)="x","ja",""),"")</f>
        <v/>
      </c>
      <c r="V75" s="756" t="str">
        <f>IFERROR(IF(Q75="ja",VLOOKUP(E75,Datengrundlage!$A$4:$M$433,13,FALSE),""),"")</f>
        <v/>
      </c>
      <c r="W75" s="8" t="str">
        <f t="shared" si="13"/>
        <v/>
      </c>
      <c r="X75" s="154" t="s">
        <v>54</v>
      </c>
      <c r="Y75" s="35">
        <f t="shared" si="3"/>
        <v>0</v>
      </c>
      <c r="Z75" s="35">
        <f t="shared" si="4"/>
        <v>0</v>
      </c>
      <c r="AA75" s="35">
        <f t="shared" si="5"/>
        <v>0</v>
      </c>
      <c r="AB75" s="35">
        <f t="shared" si="6"/>
        <v>0</v>
      </c>
      <c r="AC75" s="35">
        <f t="shared" si="7"/>
        <v>0</v>
      </c>
      <c r="AD75" s="35">
        <f t="shared" si="8"/>
        <v>0</v>
      </c>
      <c r="AE75" s="9">
        <f t="shared" si="11"/>
        <v>0</v>
      </c>
      <c r="AF75" s="119" t="str">
        <f t="shared" si="12"/>
        <v/>
      </c>
    </row>
    <row r="76" spans="3:32" ht="30" customHeight="1" x14ac:dyDescent="0.3">
      <c r="C76" s="8">
        <v>27</v>
      </c>
      <c r="D76" s="118"/>
      <c r="E76" s="39"/>
      <c r="F76" s="53" t="str">
        <f>IFERROR(VLOOKUP(E76,Datengrundlage!$A$4:$M$434,2,FALSE),(""))</f>
        <v/>
      </c>
      <c r="G76" s="40" t="s">
        <v>55</v>
      </c>
      <c r="H76" s="53" t="str">
        <f>IFERROR(IF(AND(OR(E76=250,E76=434),G76="großkörnig"),"Leguminosenmischung, großkörnig",IF(AND(OR(E76=250,E76=434),G76="kleinkörnig"),"Leguminosenmischung, kleinkörnig",VLOOKUP(E76,Datengrundlage!$A$4:$M$434,6,FALSE))),"")</f>
        <v/>
      </c>
      <c r="I76" s="53" t="str">
        <f>IFERROR(VLOOKUP(E76,Datengrundlage!$A$4:$M$434,3,FALSE),"")</f>
        <v/>
      </c>
      <c r="J76" s="131" t="str">
        <f>IFERROR(VLOOKUP(E76,Datengrundlage!$A$3:$O$434,15,FALSE),"")</f>
        <v/>
      </c>
      <c r="K76" s="131" t="str">
        <f>IFERROR(VLOOKUP(E76,Datengrundlage!$A$3:$P$433,16,FALSE),"")</f>
        <v/>
      </c>
      <c r="L76" s="42"/>
      <c r="M76" s="57" t="str">
        <f t="shared" si="1"/>
        <v/>
      </c>
      <c r="N76" s="34">
        <f t="shared" si="2"/>
        <v>0</v>
      </c>
      <c r="O76" s="34" t="str">
        <f t="shared" si="9"/>
        <v/>
      </c>
      <c r="P76" s="34" t="str">
        <f t="shared" si="10"/>
        <v/>
      </c>
      <c r="Q76" s="40" t="s">
        <v>55</v>
      </c>
      <c r="R76" s="44">
        <v>0</v>
      </c>
      <c r="S76" s="33" t="str">
        <f>IFERROR(IF(VLOOKUP(E76,Datengrundlage!$A$4:$M$433,10,FALSE)="x","ja",""),"")</f>
        <v/>
      </c>
      <c r="T76" s="33" t="str">
        <f>IFERROR(IF(VLOOKUP(E76,Datengrundlage!$A$4:$M$433,11,FALSE)="x","ja",""),"")</f>
        <v/>
      </c>
      <c r="U76" s="33" t="str">
        <f>IFERROR(IF(VLOOKUP(E76,Datengrundlage!$A$4:$M$433,12,FALSE)="x","ja",""),"")</f>
        <v/>
      </c>
      <c r="V76" s="756" t="str">
        <f>IFERROR(IF(Q76="ja",VLOOKUP(E76,Datengrundlage!$A$4:$M$433,13,FALSE),""),"")</f>
        <v/>
      </c>
      <c r="W76" s="8" t="str">
        <f t="shared" si="13"/>
        <v/>
      </c>
      <c r="X76" s="154" t="s">
        <v>54</v>
      </c>
      <c r="Y76" s="35">
        <f t="shared" si="3"/>
        <v>0</v>
      </c>
      <c r="Z76" s="35">
        <f t="shared" si="4"/>
        <v>0</v>
      </c>
      <c r="AA76" s="35">
        <f t="shared" si="5"/>
        <v>0</v>
      </c>
      <c r="AB76" s="35">
        <f t="shared" si="6"/>
        <v>0</v>
      </c>
      <c r="AC76" s="35">
        <f t="shared" si="7"/>
        <v>0</v>
      </c>
      <c r="AD76" s="35">
        <f t="shared" si="8"/>
        <v>0</v>
      </c>
      <c r="AE76" s="9">
        <f t="shared" si="11"/>
        <v>0</v>
      </c>
      <c r="AF76" s="119" t="str">
        <f t="shared" si="12"/>
        <v/>
      </c>
    </row>
    <row r="77" spans="3:32" ht="30" customHeight="1" x14ac:dyDescent="0.3">
      <c r="C77" s="8">
        <v>28</v>
      </c>
      <c r="D77" s="118"/>
      <c r="E77" s="39"/>
      <c r="F77" s="53" t="str">
        <f>IFERROR(VLOOKUP(E77,Datengrundlage!$A$4:$M$434,2,FALSE),(""))</f>
        <v/>
      </c>
      <c r="G77" s="40" t="s">
        <v>55</v>
      </c>
      <c r="H77" s="53" t="str">
        <f>IFERROR(IF(AND(OR(E77=250,E77=434),G77="großkörnig"),"Leguminosenmischung, großkörnig",IF(AND(OR(E77=250,E77=434),G77="kleinkörnig"),"Leguminosenmischung, kleinkörnig",VLOOKUP(E77,Datengrundlage!$A$4:$M$434,6,FALSE))),"")</f>
        <v/>
      </c>
      <c r="I77" s="53" t="str">
        <f>IFERROR(VLOOKUP(E77,Datengrundlage!$A$4:$M$434,3,FALSE),"")</f>
        <v/>
      </c>
      <c r="J77" s="131" t="str">
        <f>IFERROR(VLOOKUP(E77,Datengrundlage!$A$3:$O$434,15,FALSE),"")</f>
        <v/>
      </c>
      <c r="K77" s="131" t="str">
        <f>IFERROR(VLOOKUP(E77,Datengrundlage!$A$3:$P$433,16,FALSE),"")</f>
        <v/>
      </c>
      <c r="L77" s="42"/>
      <c r="M77" s="57" t="str">
        <f t="shared" si="1"/>
        <v/>
      </c>
      <c r="N77" s="34">
        <f t="shared" si="2"/>
        <v>0</v>
      </c>
      <c r="O77" s="34" t="str">
        <f t="shared" si="9"/>
        <v/>
      </c>
      <c r="P77" s="34" t="str">
        <f t="shared" si="10"/>
        <v/>
      </c>
      <c r="Q77" s="40" t="s">
        <v>55</v>
      </c>
      <c r="R77" s="44">
        <v>0</v>
      </c>
      <c r="S77" s="33" t="str">
        <f>IFERROR(IF(VLOOKUP(E77,Datengrundlage!$A$4:$M$433,10,FALSE)="x","ja",""),"")</f>
        <v/>
      </c>
      <c r="T77" s="33" t="str">
        <f>IFERROR(IF(VLOOKUP(E77,Datengrundlage!$A$4:$M$433,11,FALSE)="x","ja",""),"")</f>
        <v/>
      </c>
      <c r="U77" s="33" t="str">
        <f>IFERROR(IF(VLOOKUP(E77,Datengrundlage!$A$4:$M$433,12,FALSE)="x","ja",""),"")</f>
        <v/>
      </c>
      <c r="V77" s="756" t="str">
        <f>IFERROR(IF(Q77="ja",VLOOKUP(E77,Datengrundlage!$A$4:$M$433,13,FALSE),""),"")</f>
        <v/>
      </c>
      <c r="W77" s="8" t="str">
        <f t="shared" si="13"/>
        <v/>
      </c>
      <c r="X77" s="154" t="s">
        <v>54</v>
      </c>
      <c r="Y77" s="35">
        <f t="shared" si="3"/>
        <v>0</v>
      </c>
      <c r="Z77" s="35">
        <f t="shared" si="4"/>
        <v>0</v>
      </c>
      <c r="AA77" s="35">
        <f t="shared" si="5"/>
        <v>0</v>
      </c>
      <c r="AB77" s="35">
        <f t="shared" si="6"/>
        <v>0</v>
      </c>
      <c r="AC77" s="35">
        <f t="shared" si="7"/>
        <v>0</v>
      </c>
      <c r="AD77" s="35">
        <f t="shared" si="8"/>
        <v>0</v>
      </c>
      <c r="AE77" s="9">
        <f t="shared" si="11"/>
        <v>0</v>
      </c>
      <c r="AF77" s="119" t="str">
        <f t="shared" si="12"/>
        <v/>
      </c>
    </row>
    <row r="78" spans="3:32" ht="30" customHeight="1" x14ac:dyDescent="0.3">
      <c r="C78" s="8">
        <v>29</v>
      </c>
      <c r="D78" s="118"/>
      <c r="E78" s="39"/>
      <c r="F78" s="53" t="str">
        <f>IFERROR(VLOOKUP(E78,Datengrundlage!$A$4:$M$434,2,FALSE),(""))</f>
        <v/>
      </c>
      <c r="G78" s="40" t="s">
        <v>55</v>
      </c>
      <c r="H78" s="53" t="str">
        <f>IFERROR(IF(AND(OR(E78=250,E78=434),G78="großkörnig"),"Leguminosenmischung, großkörnig",IF(AND(OR(E78=250,E78=434),G78="kleinkörnig"),"Leguminosenmischung, kleinkörnig",VLOOKUP(E78,Datengrundlage!$A$4:$M$434,6,FALSE))),"")</f>
        <v/>
      </c>
      <c r="I78" s="53" t="str">
        <f>IFERROR(VLOOKUP(E78,Datengrundlage!$A$4:$M$434,3,FALSE),"")</f>
        <v/>
      </c>
      <c r="J78" s="131" t="str">
        <f>IFERROR(VLOOKUP(E78,Datengrundlage!$A$3:$O$434,15,FALSE),"")</f>
        <v/>
      </c>
      <c r="K78" s="131" t="str">
        <f>IFERROR(VLOOKUP(E78,Datengrundlage!$A$3:$P$433,16,FALSE),"")</f>
        <v/>
      </c>
      <c r="L78" s="42"/>
      <c r="M78" s="57" t="str">
        <f t="shared" si="1"/>
        <v/>
      </c>
      <c r="N78" s="34">
        <f t="shared" si="2"/>
        <v>0</v>
      </c>
      <c r="O78" s="34" t="str">
        <f t="shared" si="9"/>
        <v/>
      </c>
      <c r="P78" s="34" t="str">
        <f t="shared" si="10"/>
        <v/>
      </c>
      <c r="Q78" s="40" t="s">
        <v>55</v>
      </c>
      <c r="R78" s="44">
        <v>0</v>
      </c>
      <c r="S78" s="33" t="str">
        <f>IFERROR(IF(VLOOKUP(E78,Datengrundlage!$A$4:$M$433,10,FALSE)="x","ja",""),"")</f>
        <v/>
      </c>
      <c r="T78" s="33" t="str">
        <f>IFERROR(IF(VLOOKUP(E78,Datengrundlage!$A$4:$M$433,11,FALSE)="x","ja",""),"")</f>
        <v/>
      </c>
      <c r="U78" s="33" t="str">
        <f>IFERROR(IF(VLOOKUP(E78,Datengrundlage!$A$4:$M$433,12,FALSE)="x","ja",""),"")</f>
        <v/>
      </c>
      <c r="V78" s="756" t="str">
        <f>IFERROR(IF(Q78="ja",VLOOKUP(E78,Datengrundlage!$A$4:$M$433,13,FALSE),""),"")</f>
        <v/>
      </c>
      <c r="W78" s="8" t="str">
        <f t="shared" si="13"/>
        <v/>
      </c>
      <c r="X78" s="154" t="s">
        <v>54</v>
      </c>
      <c r="Y78" s="35">
        <f t="shared" si="3"/>
        <v>0</v>
      </c>
      <c r="Z78" s="35">
        <f t="shared" si="4"/>
        <v>0</v>
      </c>
      <c r="AA78" s="35">
        <f t="shared" si="5"/>
        <v>0</v>
      </c>
      <c r="AB78" s="35">
        <f t="shared" si="6"/>
        <v>0</v>
      </c>
      <c r="AC78" s="35">
        <f t="shared" si="7"/>
        <v>0</v>
      </c>
      <c r="AD78" s="35">
        <f t="shared" si="8"/>
        <v>0</v>
      </c>
      <c r="AE78" s="9">
        <f t="shared" si="11"/>
        <v>0</v>
      </c>
      <c r="AF78" s="119" t="str">
        <f t="shared" si="12"/>
        <v/>
      </c>
    </row>
    <row r="79" spans="3:32" ht="30" customHeight="1" x14ac:dyDescent="0.3">
      <c r="C79" s="8">
        <v>30</v>
      </c>
      <c r="D79" s="118"/>
      <c r="E79" s="39"/>
      <c r="F79" s="53" t="str">
        <f>IFERROR(VLOOKUP(E79,Datengrundlage!$A$4:$M$434,2,FALSE),(""))</f>
        <v/>
      </c>
      <c r="G79" s="40" t="s">
        <v>55</v>
      </c>
      <c r="H79" s="53" t="str">
        <f>IFERROR(IF(AND(OR(E79=250,E79=434),G79="großkörnig"),"Leguminosenmischung, großkörnig",IF(AND(OR(E79=250,E79=434),G79="kleinkörnig"),"Leguminosenmischung, kleinkörnig",VLOOKUP(E79,Datengrundlage!$A$4:$M$434,6,FALSE))),"")</f>
        <v/>
      </c>
      <c r="I79" s="53" t="str">
        <f>IFERROR(VLOOKUP(E79,Datengrundlage!$A$4:$M$434,3,FALSE),"")</f>
        <v/>
      </c>
      <c r="J79" s="131" t="str">
        <f>IFERROR(VLOOKUP(E79,Datengrundlage!$A$3:$O$434,15,FALSE),"")</f>
        <v/>
      </c>
      <c r="K79" s="131" t="str">
        <f>IFERROR(VLOOKUP(E79,Datengrundlage!$A$3:$P$433,16,FALSE),"")</f>
        <v/>
      </c>
      <c r="L79" s="42"/>
      <c r="M79" s="57" t="str">
        <f t="shared" si="1"/>
        <v/>
      </c>
      <c r="N79" s="34">
        <f t="shared" si="2"/>
        <v>0</v>
      </c>
      <c r="O79" s="34" t="str">
        <f t="shared" si="9"/>
        <v/>
      </c>
      <c r="P79" s="34" t="str">
        <f t="shared" si="10"/>
        <v/>
      </c>
      <c r="Q79" s="40" t="s">
        <v>55</v>
      </c>
      <c r="R79" s="44">
        <v>0</v>
      </c>
      <c r="S79" s="33" t="str">
        <f>IFERROR(IF(VLOOKUP(E79,Datengrundlage!$A$4:$M$433,10,FALSE)="x","ja",""),"")</f>
        <v/>
      </c>
      <c r="T79" s="33" t="str">
        <f>IFERROR(IF(VLOOKUP(E79,Datengrundlage!$A$4:$M$433,11,FALSE)="x","ja",""),"")</f>
        <v/>
      </c>
      <c r="U79" s="33" t="str">
        <f>IFERROR(IF(VLOOKUP(E79,Datengrundlage!$A$4:$M$433,12,FALSE)="x","ja",""),"")</f>
        <v/>
      </c>
      <c r="V79" s="756" t="str">
        <f>IFERROR(IF(Q79="ja",VLOOKUP(E79,Datengrundlage!$A$4:$M$433,13,FALSE),""),"")</f>
        <v/>
      </c>
      <c r="W79" s="8" t="str">
        <f t="shared" si="13"/>
        <v/>
      </c>
      <c r="X79" s="154" t="s">
        <v>54</v>
      </c>
      <c r="Y79" s="35">
        <f t="shared" si="3"/>
        <v>0</v>
      </c>
      <c r="Z79" s="35">
        <f t="shared" si="4"/>
        <v>0</v>
      </c>
      <c r="AA79" s="35">
        <f t="shared" si="5"/>
        <v>0</v>
      </c>
      <c r="AB79" s="35">
        <f t="shared" si="6"/>
        <v>0</v>
      </c>
      <c r="AC79" s="35">
        <f t="shared" si="7"/>
        <v>0</v>
      </c>
      <c r="AD79" s="35">
        <f t="shared" si="8"/>
        <v>0</v>
      </c>
      <c r="AE79" s="9">
        <f t="shared" si="11"/>
        <v>0</v>
      </c>
      <c r="AF79" s="119" t="str">
        <f t="shared" si="12"/>
        <v/>
      </c>
    </row>
    <row r="80" spans="3:32" ht="30" customHeight="1" x14ac:dyDescent="0.3">
      <c r="C80" s="8">
        <v>31</v>
      </c>
      <c r="D80" s="118"/>
      <c r="E80" s="39"/>
      <c r="F80" s="53" t="str">
        <f>IFERROR(VLOOKUP(E80,Datengrundlage!$A$4:$M$434,2,FALSE),(""))</f>
        <v/>
      </c>
      <c r="G80" s="40" t="s">
        <v>55</v>
      </c>
      <c r="H80" s="53" t="str">
        <f>IFERROR(IF(AND(OR(E80=250,E80=434),G80="großkörnig"),"Leguminosenmischung, großkörnig",IF(AND(OR(E80=250,E80=434),G80="kleinkörnig"),"Leguminosenmischung, kleinkörnig",VLOOKUP(E80,Datengrundlage!$A$4:$M$434,6,FALSE))),"")</f>
        <v/>
      </c>
      <c r="I80" s="53" t="str">
        <f>IFERROR(VLOOKUP(E80,Datengrundlage!$A$4:$M$434,3,FALSE),"")</f>
        <v/>
      </c>
      <c r="J80" s="131" t="str">
        <f>IFERROR(VLOOKUP(E80,Datengrundlage!$A$3:$O$434,15,FALSE),"")</f>
        <v/>
      </c>
      <c r="K80" s="131" t="str">
        <f>IFERROR(VLOOKUP(E80,Datengrundlage!$A$3:$P$433,16,FALSE),"")</f>
        <v/>
      </c>
      <c r="L80" s="42"/>
      <c r="M80" s="57" t="str">
        <f t="shared" si="1"/>
        <v/>
      </c>
      <c r="N80" s="34">
        <f t="shared" si="2"/>
        <v>0</v>
      </c>
      <c r="O80" s="34" t="str">
        <f t="shared" si="9"/>
        <v/>
      </c>
      <c r="P80" s="34" t="str">
        <f t="shared" si="10"/>
        <v/>
      </c>
      <c r="Q80" s="40" t="s">
        <v>55</v>
      </c>
      <c r="R80" s="44">
        <v>0</v>
      </c>
      <c r="S80" s="33" t="str">
        <f>IFERROR(IF(VLOOKUP(E80,Datengrundlage!$A$4:$M$433,10,FALSE)="x","ja",""),"")</f>
        <v/>
      </c>
      <c r="T80" s="33" t="str">
        <f>IFERROR(IF(VLOOKUP(E80,Datengrundlage!$A$4:$M$433,11,FALSE)="x","ja",""),"")</f>
        <v/>
      </c>
      <c r="U80" s="33" t="str">
        <f>IFERROR(IF(VLOOKUP(E80,Datengrundlage!$A$4:$M$433,12,FALSE)="x","ja",""),"")</f>
        <v/>
      </c>
      <c r="V80" s="756" t="str">
        <f>IFERROR(IF(Q80="ja",VLOOKUP(E80,Datengrundlage!$A$4:$M$433,13,FALSE),""),"")</f>
        <v/>
      </c>
      <c r="W80" s="8" t="str">
        <f t="shared" si="13"/>
        <v/>
      </c>
      <c r="X80" s="154" t="s">
        <v>54</v>
      </c>
      <c r="Y80" s="35">
        <f t="shared" si="3"/>
        <v>0</v>
      </c>
      <c r="Z80" s="35">
        <f t="shared" si="4"/>
        <v>0</v>
      </c>
      <c r="AA80" s="35">
        <f t="shared" si="5"/>
        <v>0</v>
      </c>
      <c r="AB80" s="35">
        <f t="shared" si="6"/>
        <v>0</v>
      </c>
      <c r="AC80" s="35">
        <f t="shared" si="7"/>
        <v>0</v>
      </c>
      <c r="AD80" s="35">
        <f t="shared" si="8"/>
        <v>0</v>
      </c>
      <c r="AE80" s="9">
        <f t="shared" si="11"/>
        <v>0</v>
      </c>
      <c r="AF80" s="119" t="str">
        <f t="shared" si="12"/>
        <v/>
      </c>
    </row>
    <row r="81" spans="3:32" ht="30" customHeight="1" x14ac:dyDescent="0.3">
      <c r="C81" s="8">
        <v>32</v>
      </c>
      <c r="D81" s="118"/>
      <c r="E81" s="39"/>
      <c r="F81" s="53" t="str">
        <f>IFERROR(VLOOKUP(E81,Datengrundlage!$A$4:$M$434,2,FALSE),(""))</f>
        <v/>
      </c>
      <c r="G81" s="40" t="s">
        <v>55</v>
      </c>
      <c r="H81" s="53" t="str">
        <f>IFERROR(IF(AND(OR(E81=250,E81=434),G81="großkörnig"),"Leguminosenmischung, großkörnig",IF(AND(OR(E81=250,E81=434),G81="kleinkörnig"),"Leguminosenmischung, kleinkörnig",VLOOKUP(E81,Datengrundlage!$A$4:$M$434,6,FALSE))),"")</f>
        <v/>
      </c>
      <c r="I81" s="53" t="str">
        <f>IFERROR(VLOOKUP(E81,Datengrundlage!$A$4:$M$434,3,FALSE),"")</f>
        <v/>
      </c>
      <c r="J81" s="131" t="str">
        <f>IFERROR(VLOOKUP(E81,Datengrundlage!$A$3:$O$434,15,FALSE),"")</f>
        <v/>
      </c>
      <c r="K81" s="131" t="str">
        <f>IFERROR(VLOOKUP(E81,Datengrundlage!$A$3:$P$433,16,FALSE),"")</f>
        <v/>
      </c>
      <c r="L81" s="42"/>
      <c r="M81" s="57" t="str">
        <f t="shared" si="1"/>
        <v/>
      </c>
      <c r="N81" s="34">
        <f t="shared" si="2"/>
        <v>0</v>
      </c>
      <c r="O81" s="34" t="str">
        <f t="shared" si="9"/>
        <v/>
      </c>
      <c r="P81" s="34" t="str">
        <f t="shared" si="10"/>
        <v/>
      </c>
      <c r="Q81" s="40" t="s">
        <v>55</v>
      </c>
      <c r="R81" s="44">
        <v>0</v>
      </c>
      <c r="S81" s="33" t="str">
        <f>IFERROR(IF(VLOOKUP(E81,Datengrundlage!$A$4:$M$433,10,FALSE)="x","ja",""),"")</f>
        <v/>
      </c>
      <c r="T81" s="33" t="str">
        <f>IFERROR(IF(VLOOKUP(E81,Datengrundlage!$A$4:$M$433,11,FALSE)="x","ja",""),"")</f>
        <v/>
      </c>
      <c r="U81" s="33" t="str">
        <f>IFERROR(IF(VLOOKUP(E81,Datengrundlage!$A$4:$M$433,12,FALSE)="x","ja",""),"")</f>
        <v/>
      </c>
      <c r="V81" s="756" t="str">
        <f>IFERROR(IF(Q81="ja",VLOOKUP(E81,Datengrundlage!$A$4:$M$433,13,FALSE),""),"")</f>
        <v/>
      </c>
      <c r="W81" s="8" t="str">
        <f t="shared" si="13"/>
        <v/>
      </c>
      <c r="X81" s="154" t="s">
        <v>54</v>
      </c>
      <c r="Y81" s="35">
        <f t="shared" si="3"/>
        <v>0</v>
      </c>
      <c r="Z81" s="35">
        <f t="shared" si="4"/>
        <v>0</v>
      </c>
      <c r="AA81" s="35">
        <f t="shared" si="5"/>
        <v>0</v>
      </c>
      <c r="AB81" s="35">
        <f t="shared" si="6"/>
        <v>0</v>
      </c>
      <c r="AC81" s="35">
        <f t="shared" si="7"/>
        <v>0</v>
      </c>
      <c r="AD81" s="35">
        <f t="shared" si="8"/>
        <v>0</v>
      </c>
      <c r="AE81" s="9">
        <f t="shared" si="11"/>
        <v>0</v>
      </c>
      <c r="AF81" s="119" t="str">
        <f t="shared" si="12"/>
        <v/>
      </c>
    </row>
    <row r="82" spans="3:32" ht="30" customHeight="1" x14ac:dyDescent="0.3">
      <c r="C82" s="8">
        <v>33</v>
      </c>
      <c r="D82" s="118"/>
      <c r="E82" s="39"/>
      <c r="F82" s="53" t="str">
        <f>IFERROR(VLOOKUP(E82,Datengrundlage!$A$4:$M$434,2,FALSE),(""))</f>
        <v/>
      </c>
      <c r="G82" s="40" t="s">
        <v>55</v>
      </c>
      <c r="H82" s="53" t="str">
        <f>IFERROR(IF(AND(OR(E82=250,E82=434),G82="großkörnig"),"Leguminosenmischung, großkörnig",IF(AND(OR(E82=250,E82=434),G82="kleinkörnig"),"Leguminosenmischung, kleinkörnig",VLOOKUP(E82,Datengrundlage!$A$4:$M$434,6,FALSE))),"")</f>
        <v/>
      </c>
      <c r="I82" s="53" t="str">
        <f>IFERROR(VLOOKUP(E82,Datengrundlage!$A$4:$M$434,3,FALSE),"")</f>
        <v/>
      </c>
      <c r="J82" s="131" t="str">
        <f>IFERROR(VLOOKUP(E82,Datengrundlage!$A$3:$O$434,15,FALSE),"")</f>
        <v/>
      </c>
      <c r="K82" s="131" t="str">
        <f>IFERROR(VLOOKUP(E82,Datengrundlage!$A$3:$P$433,16,FALSE),"")</f>
        <v/>
      </c>
      <c r="L82" s="42"/>
      <c r="M82" s="57" t="str">
        <f t="shared" ref="M82:M113" si="14">IFERROR(IF(AND(OR(I82="AL",I82="DK FF"),F82&lt;&gt;"",I82&lt;&gt;""),(L82/$F$44)*100,IF(AND(OR(I82&lt;&gt;"AL",I82&lt;&gt;"DK FF"),I82&lt;&gt;""),"kein Ackerland","")),"")</f>
        <v/>
      </c>
      <c r="N82" s="34">
        <f t="shared" si="2"/>
        <v>0</v>
      </c>
      <c r="O82" s="34" t="str">
        <f t="shared" si="9"/>
        <v/>
      </c>
      <c r="P82" s="34" t="str">
        <f t="shared" si="10"/>
        <v/>
      </c>
      <c r="Q82" s="40" t="s">
        <v>55</v>
      </c>
      <c r="R82" s="44">
        <v>0</v>
      </c>
      <c r="S82" s="33" t="str">
        <f>IFERROR(IF(VLOOKUP(E82,Datengrundlage!$A$4:$M$433,10,FALSE)="x","ja",""),"")</f>
        <v/>
      </c>
      <c r="T82" s="33" t="str">
        <f>IFERROR(IF(VLOOKUP(E82,Datengrundlage!$A$4:$M$433,11,FALSE)="x","ja",""),"")</f>
        <v/>
      </c>
      <c r="U82" s="33" t="str">
        <f>IFERROR(IF(VLOOKUP(E82,Datengrundlage!$A$4:$M$433,12,FALSE)="x","ja",""),"")</f>
        <v/>
      </c>
      <c r="V82" s="756" t="str">
        <f>IFERROR(IF(Q82="ja",VLOOKUP(E82,Datengrundlage!$A$4:$M$433,13,FALSE),""),"")</f>
        <v/>
      </c>
      <c r="W82" s="8" t="str">
        <f t="shared" si="13"/>
        <v/>
      </c>
      <c r="X82" s="154" t="s">
        <v>54</v>
      </c>
      <c r="Y82" s="35">
        <f t="shared" ref="Y82:Y113" si="15">IF(AND($E$8="Förderung erscheint möglich (bitte prüfen)",I82="AL",$F$33="45 €/ha (in 2023)"),L82*45,IF(AND($E$8="Förderung erscheint möglich (bitte prüfen)",I82="AL",$F$33="60 €/ha (ab 2024)"),L82*60,0))</f>
        <v>0</v>
      </c>
      <c r="Z82" s="35">
        <f t="shared" ref="Z82:Z113" si="16">IF(AND($Z$12="Voraussetzungen erfüllt",$F$38="konventionell",I82="AL",X82="ja",H82&lt;&gt;"AUKM"),L82*$AB$10,IF(AND($Z$12="Voraussetzungen erfüllt",$F$38="ökologisch",I82="AL",X82="ja",H82&lt;&gt;"AUKM"),L82*$AB$11,0))</f>
        <v>0</v>
      </c>
      <c r="AA82" s="35">
        <f t="shared" ref="AA82:AA113" si="17">IF(AND($Z$18="Voraussetzungen erfüllt",$F$38="konventionell",I82="AL",X82="ja",H82&lt;&gt;"AUKM"),L82*$AB$14,IF(AND($Z$18="Voraussetzungen erfüllt",$F$38="ökologisch",I82="AL",X82="ja",H82&lt;&gt;"AUKM"),L82*$AB$15,0))</f>
        <v>0</v>
      </c>
      <c r="AB82" s="35">
        <f t="shared" ref="AB82:AB113" si="18">IF(AND($Z$22="Voraussetzungen erfüllt",$F$38="konventionell",I82="AL",X82="ja",H82&lt;&gt;"AUKM"),L82*$AB$20,IF(AND($Z$22="Voraussetzungen erfüllt",$F$38="ökologisch",I82="AL",X82="ja",H82&lt;&gt;"AUKM"),L82*$AB$21,0))</f>
        <v>0</v>
      </c>
      <c r="AC82" s="35">
        <f t="shared" ref="AC82:AC113" si="19">IF(AND($Z$32="Voraussetzungen erfüllt",$F$38="konventionell",I82="AL",X82="ja",H82&lt;&gt;"AUKM"),L82*$AB$28,IF(AND($Z$32="Voraussetzungen erfüllt",$F$38="ökologisch",I82="AL",X82="ja",H82&lt;&gt;"AUKM"),L82*$AB$29,0))</f>
        <v>0</v>
      </c>
      <c r="AD82" s="35">
        <f t="shared" ref="AD82:AD113" si="20">IF(AND($Z$26="Voraussetzungen erfüllt",$F$38="konventionell",I82="AL",X82="ja",Q82="ja",H82&lt;&gt;"AUKM"),R82*$AB$24,IF(AND($Z$26="Voraussetzungen erfüllt",$F$38="ökologisch",I82="AL",X82="ja",Q82="ja",H82&lt;&gt;"AUKM"),R82*$AB$25,0))</f>
        <v>0</v>
      </c>
      <c r="AE82" s="9">
        <f t="shared" si="11"/>
        <v>0</v>
      </c>
      <c r="AF82" s="119" t="str">
        <f t="shared" si="12"/>
        <v/>
      </c>
    </row>
    <row r="83" spans="3:32" ht="30" customHeight="1" x14ac:dyDescent="0.3">
      <c r="C83" s="8">
        <v>34</v>
      </c>
      <c r="D83" s="118"/>
      <c r="E83" s="39"/>
      <c r="F83" s="53" t="str">
        <f>IFERROR(VLOOKUP(E83,Datengrundlage!$A$4:$M$434,2,FALSE),(""))</f>
        <v/>
      </c>
      <c r="G83" s="40" t="s">
        <v>55</v>
      </c>
      <c r="H83" s="53" t="str">
        <f>IFERROR(IF(AND(OR(E83=250,E83=434),G83="großkörnig"),"Leguminosenmischung, großkörnig",IF(AND(OR(E83=250,E83=434),G83="kleinkörnig"),"Leguminosenmischung, kleinkörnig",VLOOKUP(E83,Datengrundlage!$A$4:$M$434,6,FALSE))),"")</f>
        <v/>
      </c>
      <c r="I83" s="53" t="str">
        <f>IFERROR(VLOOKUP(E83,Datengrundlage!$A$4:$M$434,3,FALSE),"")</f>
        <v/>
      </c>
      <c r="J83" s="131" t="str">
        <f>IFERROR(VLOOKUP(E83,Datengrundlage!$A$3:$O$434,15,FALSE),"")</f>
        <v/>
      </c>
      <c r="K83" s="131" t="str">
        <f>IFERROR(VLOOKUP(E83,Datengrundlage!$A$3:$P$433,16,FALSE),"")</f>
        <v/>
      </c>
      <c r="L83" s="42"/>
      <c r="M83" s="57" t="str">
        <f t="shared" si="14"/>
        <v/>
      </c>
      <c r="N83" s="34">
        <f t="shared" si="2"/>
        <v>0</v>
      </c>
      <c r="O83" s="34" t="str">
        <f t="shared" si="9"/>
        <v/>
      </c>
      <c r="P83" s="34" t="str">
        <f t="shared" si="10"/>
        <v/>
      </c>
      <c r="Q83" s="40" t="s">
        <v>55</v>
      </c>
      <c r="R83" s="44">
        <v>0</v>
      </c>
      <c r="S83" s="33" t="str">
        <f>IFERROR(IF(VLOOKUP(E83,Datengrundlage!$A$4:$M$433,10,FALSE)="x","ja",""),"")</f>
        <v/>
      </c>
      <c r="T83" s="33" t="str">
        <f>IFERROR(IF(VLOOKUP(E83,Datengrundlage!$A$4:$M$433,11,FALSE)="x","ja",""),"")</f>
        <v/>
      </c>
      <c r="U83" s="33" t="str">
        <f>IFERROR(IF(VLOOKUP(E83,Datengrundlage!$A$4:$M$433,12,FALSE)="x","ja",""),"")</f>
        <v/>
      </c>
      <c r="V83" s="756" t="str">
        <f>IFERROR(IF(Q83="ja",VLOOKUP(E83,Datengrundlage!$A$4:$M$433,13,FALSE),""),"")</f>
        <v/>
      </c>
      <c r="W83" s="8" t="str">
        <f t="shared" si="13"/>
        <v/>
      </c>
      <c r="X83" s="154" t="s">
        <v>54</v>
      </c>
      <c r="Y83" s="35">
        <f t="shared" si="15"/>
        <v>0</v>
      </c>
      <c r="Z83" s="35">
        <f t="shared" si="16"/>
        <v>0</v>
      </c>
      <c r="AA83" s="35">
        <f t="shared" si="17"/>
        <v>0</v>
      </c>
      <c r="AB83" s="35">
        <f t="shared" si="18"/>
        <v>0</v>
      </c>
      <c r="AC83" s="35">
        <f t="shared" si="19"/>
        <v>0</v>
      </c>
      <c r="AD83" s="35">
        <f t="shared" si="20"/>
        <v>0</v>
      </c>
      <c r="AE83" s="9">
        <f t="shared" si="11"/>
        <v>0</v>
      </c>
      <c r="AF83" s="119" t="str">
        <f t="shared" si="12"/>
        <v/>
      </c>
    </row>
    <row r="84" spans="3:32" ht="30" customHeight="1" x14ac:dyDescent="0.3">
      <c r="C84" s="8">
        <v>35</v>
      </c>
      <c r="D84" s="118"/>
      <c r="E84" s="39"/>
      <c r="F84" s="53" t="str">
        <f>IFERROR(VLOOKUP(E84,Datengrundlage!$A$4:$M$434,2,FALSE),(""))</f>
        <v/>
      </c>
      <c r="G84" s="40" t="s">
        <v>55</v>
      </c>
      <c r="H84" s="53" t="str">
        <f>IFERROR(IF(AND(OR(E84=250,E84=434),G84="großkörnig"),"Leguminosenmischung, großkörnig",IF(AND(OR(E84=250,E84=434),G84="kleinkörnig"),"Leguminosenmischung, kleinkörnig",VLOOKUP(E84,Datengrundlage!$A$4:$M$434,6,FALSE))),"")</f>
        <v/>
      </c>
      <c r="I84" s="53" t="str">
        <f>IFERROR(VLOOKUP(E84,Datengrundlage!$A$4:$M$434,3,FALSE),"")</f>
        <v/>
      </c>
      <c r="J84" s="131" t="str">
        <f>IFERROR(VLOOKUP(E84,Datengrundlage!$A$3:$O$434,15,FALSE),"")</f>
        <v/>
      </c>
      <c r="K84" s="131" t="str">
        <f>IFERROR(VLOOKUP(E84,Datengrundlage!$A$3:$P$433,16,FALSE),"")</f>
        <v/>
      </c>
      <c r="L84" s="42"/>
      <c r="M84" s="57" t="str">
        <f t="shared" si="14"/>
        <v/>
      </c>
      <c r="N84" s="34">
        <f t="shared" si="2"/>
        <v>0</v>
      </c>
      <c r="O84" s="34" t="str">
        <f t="shared" si="9"/>
        <v/>
      </c>
      <c r="P84" s="34" t="str">
        <f t="shared" si="10"/>
        <v/>
      </c>
      <c r="Q84" s="40" t="s">
        <v>55</v>
      </c>
      <c r="R84" s="44">
        <v>0</v>
      </c>
      <c r="S84" s="33" t="str">
        <f>IFERROR(IF(VLOOKUP(E84,Datengrundlage!$A$4:$M$433,10,FALSE)="x","ja",""),"")</f>
        <v/>
      </c>
      <c r="T84" s="33" t="str">
        <f>IFERROR(IF(VLOOKUP(E84,Datengrundlage!$A$4:$M$433,11,FALSE)="x","ja",""),"")</f>
        <v/>
      </c>
      <c r="U84" s="33" t="str">
        <f>IFERROR(IF(VLOOKUP(E84,Datengrundlage!$A$4:$M$433,12,FALSE)="x","ja",""),"")</f>
        <v/>
      </c>
      <c r="V84" s="756" t="str">
        <f>IFERROR(IF(Q84="ja",VLOOKUP(E84,Datengrundlage!$A$4:$M$433,13,FALSE),""),"")</f>
        <v/>
      </c>
      <c r="W84" s="8" t="str">
        <f t="shared" si="13"/>
        <v/>
      </c>
      <c r="X84" s="154" t="s">
        <v>54</v>
      </c>
      <c r="Y84" s="35">
        <f t="shared" si="15"/>
        <v>0</v>
      </c>
      <c r="Z84" s="35">
        <f t="shared" si="16"/>
        <v>0</v>
      </c>
      <c r="AA84" s="35">
        <f t="shared" si="17"/>
        <v>0</v>
      </c>
      <c r="AB84" s="35">
        <f t="shared" si="18"/>
        <v>0</v>
      </c>
      <c r="AC84" s="35">
        <f t="shared" si="19"/>
        <v>0</v>
      </c>
      <c r="AD84" s="35">
        <f t="shared" si="20"/>
        <v>0</v>
      </c>
      <c r="AE84" s="9">
        <f t="shared" si="11"/>
        <v>0</v>
      </c>
      <c r="AF84" s="119" t="str">
        <f t="shared" si="12"/>
        <v/>
      </c>
    </row>
    <row r="85" spans="3:32" ht="30" customHeight="1" x14ac:dyDescent="0.3">
      <c r="C85" s="8">
        <v>36</v>
      </c>
      <c r="D85" s="118"/>
      <c r="E85" s="39"/>
      <c r="F85" s="53" t="str">
        <f>IFERROR(VLOOKUP(E85,Datengrundlage!$A$4:$M$434,2,FALSE),(""))</f>
        <v/>
      </c>
      <c r="G85" s="40" t="s">
        <v>55</v>
      </c>
      <c r="H85" s="53" t="str">
        <f>IFERROR(IF(AND(OR(E85=250,E85=434),G85="großkörnig"),"Leguminosenmischung, großkörnig",IF(AND(OR(E85=250,E85=434),G85="kleinkörnig"),"Leguminosenmischung, kleinkörnig",VLOOKUP(E85,Datengrundlage!$A$4:$M$434,6,FALSE))),"")</f>
        <v/>
      </c>
      <c r="I85" s="53" t="str">
        <f>IFERROR(VLOOKUP(E85,Datengrundlage!$A$4:$M$434,3,FALSE),"")</f>
        <v/>
      </c>
      <c r="J85" s="131" t="str">
        <f>IFERROR(VLOOKUP(E85,Datengrundlage!$A$3:$O$434,15,FALSE),"")</f>
        <v/>
      </c>
      <c r="K85" s="131" t="str">
        <f>IFERROR(VLOOKUP(E85,Datengrundlage!$A$3:$P$433,16,FALSE),"")</f>
        <v/>
      </c>
      <c r="L85" s="42"/>
      <c r="M85" s="57" t="str">
        <f t="shared" si="14"/>
        <v/>
      </c>
      <c r="N85" s="34">
        <f t="shared" si="2"/>
        <v>0</v>
      </c>
      <c r="O85" s="34" t="str">
        <f t="shared" si="9"/>
        <v/>
      </c>
      <c r="P85" s="34" t="str">
        <f t="shared" si="10"/>
        <v/>
      </c>
      <c r="Q85" s="40" t="s">
        <v>55</v>
      </c>
      <c r="R85" s="44">
        <v>0</v>
      </c>
      <c r="S85" s="33" t="str">
        <f>IFERROR(IF(VLOOKUP(E85,Datengrundlage!$A$4:$M$433,10,FALSE)="x","ja",""),"")</f>
        <v/>
      </c>
      <c r="T85" s="33" t="str">
        <f>IFERROR(IF(VLOOKUP(E85,Datengrundlage!$A$4:$M$433,11,FALSE)="x","ja",""),"")</f>
        <v/>
      </c>
      <c r="U85" s="33" t="str">
        <f>IFERROR(IF(VLOOKUP(E85,Datengrundlage!$A$4:$M$433,12,FALSE)="x","ja",""),"")</f>
        <v/>
      </c>
      <c r="V85" s="756" t="str">
        <f>IFERROR(IF(Q85="ja",VLOOKUP(E85,Datengrundlage!$A$4:$M$433,13,FALSE),""),"")</f>
        <v/>
      </c>
      <c r="W85" s="8" t="str">
        <f t="shared" si="13"/>
        <v/>
      </c>
      <c r="X85" s="154" t="s">
        <v>54</v>
      </c>
      <c r="Y85" s="35">
        <f t="shared" si="15"/>
        <v>0</v>
      </c>
      <c r="Z85" s="35">
        <f t="shared" si="16"/>
        <v>0</v>
      </c>
      <c r="AA85" s="35">
        <f t="shared" si="17"/>
        <v>0</v>
      </c>
      <c r="AB85" s="35">
        <f t="shared" si="18"/>
        <v>0</v>
      </c>
      <c r="AC85" s="35">
        <f t="shared" si="19"/>
        <v>0</v>
      </c>
      <c r="AD85" s="35">
        <f t="shared" si="20"/>
        <v>0</v>
      </c>
      <c r="AE85" s="9">
        <f t="shared" si="11"/>
        <v>0</v>
      </c>
      <c r="AF85" s="119" t="str">
        <f t="shared" si="12"/>
        <v/>
      </c>
    </row>
    <row r="86" spans="3:32" ht="30" customHeight="1" x14ac:dyDescent="0.3">
      <c r="C86" s="8">
        <v>37</v>
      </c>
      <c r="D86" s="118"/>
      <c r="E86" s="39"/>
      <c r="F86" s="53" t="str">
        <f>IFERROR(VLOOKUP(E86,Datengrundlage!$A$4:$M$434,2,FALSE),(""))</f>
        <v/>
      </c>
      <c r="G86" s="40" t="s">
        <v>55</v>
      </c>
      <c r="H86" s="53" t="str">
        <f>IFERROR(IF(AND(OR(E86=250,E86=434),G86="großkörnig"),"Leguminosenmischung, großkörnig",IF(AND(OR(E86=250,E86=434),G86="kleinkörnig"),"Leguminosenmischung, kleinkörnig",VLOOKUP(E86,Datengrundlage!$A$4:$M$434,6,FALSE))),"")</f>
        <v/>
      </c>
      <c r="I86" s="53" t="str">
        <f>IFERROR(VLOOKUP(E86,Datengrundlage!$A$4:$M$434,3,FALSE),"")</f>
        <v/>
      </c>
      <c r="J86" s="131" t="str">
        <f>IFERROR(VLOOKUP(E86,Datengrundlage!$A$3:$O$434,15,FALSE),"")</f>
        <v/>
      </c>
      <c r="K86" s="131" t="str">
        <f>IFERROR(VLOOKUP(E86,Datengrundlage!$A$3:$P$433,16,FALSE),"")</f>
        <v/>
      </c>
      <c r="L86" s="42"/>
      <c r="M86" s="57" t="str">
        <f t="shared" si="14"/>
        <v/>
      </c>
      <c r="N86" s="34">
        <f t="shared" si="2"/>
        <v>0</v>
      </c>
      <c r="O86" s="34" t="str">
        <f t="shared" si="9"/>
        <v/>
      </c>
      <c r="P86" s="34" t="str">
        <f t="shared" si="10"/>
        <v/>
      </c>
      <c r="Q86" s="40" t="s">
        <v>55</v>
      </c>
      <c r="R86" s="44">
        <v>0</v>
      </c>
      <c r="S86" s="33" t="str">
        <f>IFERROR(IF(VLOOKUP(E86,Datengrundlage!$A$4:$M$433,10,FALSE)="x","ja",""),"")</f>
        <v/>
      </c>
      <c r="T86" s="33" t="str">
        <f>IFERROR(IF(VLOOKUP(E86,Datengrundlage!$A$4:$M$433,11,FALSE)="x","ja",""),"")</f>
        <v/>
      </c>
      <c r="U86" s="33" t="str">
        <f>IFERROR(IF(VLOOKUP(E86,Datengrundlage!$A$4:$M$433,12,FALSE)="x","ja",""),"")</f>
        <v/>
      </c>
      <c r="V86" s="756" t="str">
        <f>IFERROR(IF(Q86="ja",VLOOKUP(E86,Datengrundlage!$A$4:$M$433,13,FALSE),""),"")</f>
        <v/>
      </c>
      <c r="W86" s="8" t="str">
        <f t="shared" si="13"/>
        <v/>
      </c>
      <c r="X86" s="154" t="s">
        <v>54</v>
      </c>
      <c r="Y86" s="35">
        <f t="shared" si="15"/>
        <v>0</v>
      </c>
      <c r="Z86" s="35">
        <f t="shared" si="16"/>
        <v>0</v>
      </c>
      <c r="AA86" s="35">
        <f t="shared" si="17"/>
        <v>0</v>
      </c>
      <c r="AB86" s="35">
        <f t="shared" si="18"/>
        <v>0</v>
      </c>
      <c r="AC86" s="35">
        <f t="shared" si="19"/>
        <v>0</v>
      </c>
      <c r="AD86" s="35">
        <f t="shared" si="20"/>
        <v>0</v>
      </c>
      <c r="AE86" s="9">
        <f t="shared" si="11"/>
        <v>0</v>
      </c>
      <c r="AF86" s="119" t="str">
        <f t="shared" si="12"/>
        <v/>
      </c>
    </row>
    <row r="87" spans="3:32" ht="30" customHeight="1" x14ac:dyDescent="0.3">
      <c r="C87" s="8">
        <v>38</v>
      </c>
      <c r="D87" s="118"/>
      <c r="E87" s="39"/>
      <c r="F87" s="53" t="str">
        <f>IFERROR(VLOOKUP(E87,Datengrundlage!$A$4:$M$434,2,FALSE),(""))</f>
        <v/>
      </c>
      <c r="G87" s="40" t="s">
        <v>55</v>
      </c>
      <c r="H87" s="53" t="str">
        <f>IFERROR(IF(AND(OR(E87=250,E87=434),G87="großkörnig"),"Leguminosenmischung, großkörnig",IF(AND(OR(E87=250,E87=434),G87="kleinkörnig"),"Leguminosenmischung, kleinkörnig",VLOOKUP(E87,Datengrundlage!$A$4:$M$434,6,FALSE))),"")</f>
        <v/>
      </c>
      <c r="I87" s="53" t="str">
        <f>IFERROR(VLOOKUP(E87,Datengrundlage!$A$4:$M$434,3,FALSE),"")</f>
        <v/>
      </c>
      <c r="J87" s="131" t="str">
        <f>IFERROR(VLOOKUP(E87,Datengrundlage!$A$3:$O$434,15,FALSE),"")</f>
        <v/>
      </c>
      <c r="K87" s="131" t="str">
        <f>IFERROR(VLOOKUP(E87,Datengrundlage!$A$3:$P$433,16,FALSE),"")</f>
        <v/>
      </c>
      <c r="L87" s="42"/>
      <c r="M87" s="57" t="str">
        <f t="shared" si="14"/>
        <v/>
      </c>
      <c r="N87" s="34">
        <f t="shared" si="2"/>
        <v>0</v>
      </c>
      <c r="O87" s="34" t="str">
        <f t="shared" si="9"/>
        <v/>
      </c>
      <c r="P87" s="34" t="str">
        <f t="shared" si="10"/>
        <v/>
      </c>
      <c r="Q87" s="40" t="s">
        <v>55</v>
      </c>
      <c r="R87" s="44">
        <v>0</v>
      </c>
      <c r="S87" s="33" t="str">
        <f>IFERROR(IF(VLOOKUP(E87,Datengrundlage!$A$4:$M$433,10,FALSE)="x","ja",""),"")</f>
        <v/>
      </c>
      <c r="T87" s="33" t="str">
        <f>IFERROR(IF(VLOOKUP(E87,Datengrundlage!$A$4:$M$433,11,FALSE)="x","ja",""),"")</f>
        <v/>
      </c>
      <c r="U87" s="33" t="str">
        <f>IFERROR(IF(VLOOKUP(E87,Datengrundlage!$A$4:$M$433,12,FALSE)="x","ja",""),"")</f>
        <v/>
      </c>
      <c r="V87" s="756" t="str">
        <f>IFERROR(IF(Q87="ja",VLOOKUP(E87,Datengrundlage!$A$4:$M$433,13,FALSE),""),"")</f>
        <v/>
      </c>
      <c r="W87" s="8" t="str">
        <f t="shared" si="13"/>
        <v/>
      </c>
      <c r="X87" s="154" t="s">
        <v>54</v>
      </c>
      <c r="Y87" s="35">
        <f t="shared" si="15"/>
        <v>0</v>
      </c>
      <c r="Z87" s="35">
        <f t="shared" si="16"/>
        <v>0</v>
      </c>
      <c r="AA87" s="35">
        <f t="shared" si="17"/>
        <v>0</v>
      </c>
      <c r="AB87" s="35">
        <f t="shared" si="18"/>
        <v>0</v>
      </c>
      <c r="AC87" s="35">
        <f t="shared" si="19"/>
        <v>0</v>
      </c>
      <c r="AD87" s="35">
        <f t="shared" si="20"/>
        <v>0</v>
      </c>
      <c r="AE87" s="9">
        <f t="shared" si="11"/>
        <v>0</v>
      </c>
      <c r="AF87" s="119" t="str">
        <f t="shared" si="12"/>
        <v/>
      </c>
    </row>
    <row r="88" spans="3:32" ht="30" customHeight="1" x14ac:dyDescent="0.3">
      <c r="C88" s="8">
        <v>39</v>
      </c>
      <c r="D88" s="118"/>
      <c r="E88" s="39"/>
      <c r="F88" s="53" t="str">
        <f>IFERROR(VLOOKUP(E88,Datengrundlage!$A$4:$M$434,2,FALSE),(""))</f>
        <v/>
      </c>
      <c r="G88" s="40" t="s">
        <v>55</v>
      </c>
      <c r="H88" s="53" t="str">
        <f>IFERROR(IF(AND(OR(E88=250,E88=434),G88="großkörnig"),"Leguminosenmischung, großkörnig",IF(AND(OR(E88=250,E88=434),G88="kleinkörnig"),"Leguminosenmischung, kleinkörnig",VLOOKUP(E88,Datengrundlage!$A$4:$M$434,6,FALSE))),"")</f>
        <v/>
      </c>
      <c r="I88" s="53" t="str">
        <f>IFERROR(VLOOKUP(E88,Datengrundlage!$A$4:$M$434,3,FALSE),"")</f>
        <v/>
      </c>
      <c r="J88" s="131" t="str">
        <f>IFERROR(VLOOKUP(E88,Datengrundlage!$A$3:$O$434,15,FALSE),"")</f>
        <v/>
      </c>
      <c r="K88" s="131" t="str">
        <f>IFERROR(VLOOKUP(E88,Datengrundlage!$A$3:$P$433,16,FALSE),"")</f>
        <v/>
      </c>
      <c r="L88" s="42"/>
      <c r="M88" s="57" t="str">
        <f t="shared" si="14"/>
        <v/>
      </c>
      <c r="N88" s="34">
        <f t="shared" si="2"/>
        <v>0</v>
      </c>
      <c r="O88" s="34" t="str">
        <f t="shared" si="9"/>
        <v/>
      </c>
      <c r="P88" s="34" t="str">
        <f t="shared" si="10"/>
        <v/>
      </c>
      <c r="Q88" s="40" t="s">
        <v>55</v>
      </c>
      <c r="R88" s="44">
        <v>0</v>
      </c>
      <c r="S88" s="33" t="str">
        <f>IFERROR(IF(VLOOKUP(E88,Datengrundlage!$A$4:$M$433,10,FALSE)="x","ja",""),"")</f>
        <v/>
      </c>
      <c r="T88" s="33" t="str">
        <f>IFERROR(IF(VLOOKUP(E88,Datengrundlage!$A$4:$M$433,11,FALSE)="x","ja",""),"")</f>
        <v/>
      </c>
      <c r="U88" s="33" t="str">
        <f>IFERROR(IF(VLOOKUP(E88,Datengrundlage!$A$4:$M$433,12,FALSE)="x","ja",""),"")</f>
        <v/>
      </c>
      <c r="V88" s="756" t="str">
        <f>IFERROR(IF(Q88="ja",VLOOKUP(E88,Datengrundlage!$A$4:$M$433,13,FALSE),""),"")</f>
        <v/>
      </c>
      <c r="W88" s="8" t="str">
        <f t="shared" si="13"/>
        <v/>
      </c>
      <c r="X88" s="154" t="s">
        <v>54</v>
      </c>
      <c r="Y88" s="35">
        <f t="shared" si="15"/>
        <v>0</v>
      </c>
      <c r="Z88" s="35">
        <f t="shared" si="16"/>
        <v>0</v>
      </c>
      <c r="AA88" s="35">
        <f t="shared" si="17"/>
        <v>0</v>
      </c>
      <c r="AB88" s="35">
        <f t="shared" si="18"/>
        <v>0</v>
      </c>
      <c r="AC88" s="35">
        <f t="shared" si="19"/>
        <v>0</v>
      </c>
      <c r="AD88" s="35">
        <f t="shared" si="20"/>
        <v>0</v>
      </c>
      <c r="AE88" s="9">
        <f t="shared" si="11"/>
        <v>0</v>
      </c>
      <c r="AF88" s="119" t="str">
        <f t="shared" si="12"/>
        <v/>
      </c>
    </row>
    <row r="89" spans="3:32" ht="30" customHeight="1" x14ac:dyDescent="0.3">
      <c r="C89" s="8">
        <v>40</v>
      </c>
      <c r="D89" s="118"/>
      <c r="E89" s="39"/>
      <c r="F89" s="53" t="str">
        <f>IFERROR(VLOOKUP(E89,Datengrundlage!$A$4:$M$434,2,FALSE),(""))</f>
        <v/>
      </c>
      <c r="G89" s="40" t="s">
        <v>55</v>
      </c>
      <c r="H89" s="53" t="str">
        <f>IFERROR(IF(AND(OR(E89=250,E89=434),G89="großkörnig"),"Leguminosenmischung, großkörnig",IF(AND(OR(E89=250,E89=434),G89="kleinkörnig"),"Leguminosenmischung, kleinkörnig",VLOOKUP(E89,Datengrundlage!$A$4:$M$434,6,FALSE))),"")</f>
        <v/>
      </c>
      <c r="I89" s="53" t="str">
        <f>IFERROR(VLOOKUP(E89,Datengrundlage!$A$4:$M$434,3,FALSE),"")</f>
        <v/>
      </c>
      <c r="J89" s="131" t="str">
        <f>IFERROR(VLOOKUP(E89,Datengrundlage!$A$3:$O$434,15,FALSE),"")</f>
        <v/>
      </c>
      <c r="K89" s="131" t="str">
        <f>IFERROR(VLOOKUP(E89,Datengrundlage!$A$3:$P$433,16,FALSE),"")</f>
        <v/>
      </c>
      <c r="L89" s="42"/>
      <c r="M89" s="57" t="str">
        <f t="shared" si="14"/>
        <v/>
      </c>
      <c r="N89" s="34">
        <f t="shared" si="2"/>
        <v>0</v>
      </c>
      <c r="O89" s="34" t="str">
        <f t="shared" si="9"/>
        <v/>
      </c>
      <c r="P89" s="34" t="str">
        <f t="shared" si="10"/>
        <v/>
      </c>
      <c r="Q89" s="40" t="s">
        <v>55</v>
      </c>
      <c r="R89" s="44">
        <v>0</v>
      </c>
      <c r="S89" s="33" t="str">
        <f>IFERROR(IF(VLOOKUP(E89,Datengrundlage!$A$4:$M$433,10,FALSE)="x","ja",""),"")</f>
        <v/>
      </c>
      <c r="T89" s="33" t="str">
        <f>IFERROR(IF(VLOOKUP(E89,Datengrundlage!$A$4:$M$433,11,FALSE)="x","ja",""),"")</f>
        <v/>
      </c>
      <c r="U89" s="33" t="str">
        <f>IFERROR(IF(VLOOKUP(E89,Datengrundlage!$A$4:$M$433,12,FALSE)="x","ja",""),"")</f>
        <v/>
      </c>
      <c r="V89" s="756" t="str">
        <f>IFERROR(IF(Q89="ja",VLOOKUP(E89,Datengrundlage!$A$4:$M$433,13,FALSE),""),"")</f>
        <v/>
      </c>
      <c r="W89" s="8" t="str">
        <f t="shared" si="13"/>
        <v/>
      </c>
      <c r="X89" s="154" t="s">
        <v>54</v>
      </c>
      <c r="Y89" s="35">
        <f t="shared" si="15"/>
        <v>0</v>
      </c>
      <c r="Z89" s="35">
        <f t="shared" si="16"/>
        <v>0</v>
      </c>
      <c r="AA89" s="35">
        <f t="shared" si="17"/>
        <v>0</v>
      </c>
      <c r="AB89" s="35">
        <f t="shared" si="18"/>
        <v>0</v>
      </c>
      <c r="AC89" s="35">
        <f t="shared" si="19"/>
        <v>0</v>
      </c>
      <c r="AD89" s="35">
        <f t="shared" si="20"/>
        <v>0</v>
      </c>
      <c r="AE89" s="9">
        <f t="shared" si="11"/>
        <v>0</v>
      </c>
      <c r="AF89" s="119" t="str">
        <f t="shared" si="12"/>
        <v/>
      </c>
    </row>
    <row r="90" spans="3:32" ht="30" customHeight="1" x14ac:dyDescent="0.3">
      <c r="C90" s="8">
        <v>41</v>
      </c>
      <c r="D90" s="118"/>
      <c r="E90" s="39"/>
      <c r="F90" s="53" t="str">
        <f>IFERROR(VLOOKUP(E90,Datengrundlage!$A$4:$M$434,2,FALSE),(""))</f>
        <v/>
      </c>
      <c r="G90" s="40" t="s">
        <v>55</v>
      </c>
      <c r="H90" s="53" t="str">
        <f>IFERROR(IF(AND(OR(E90=250,E90=434),G90="großkörnig"),"Leguminosenmischung, großkörnig",IF(AND(OR(E90=250,E90=434),G90="kleinkörnig"),"Leguminosenmischung, kleinkörnig",VLOOKUP(E90,Datengrundlage!$A$4:$M$434,6,FALSE))),"")</f>
        <v/>
      </c>
      <c r="I90" s="53" t="str">
        <f>IFERROR(VLOOKUP(E90,Datengrundlage!$A$4:$M$434,3,FALSE),"")</f>
        <v/>
      </c>
      <c r="J90" s="131" t="str">
        <f>IFERROR(VLOOKUP(E90,Datengrundlage!$A$3:$O$434,15,FALSE),"")</f>
        <v/>
      </c>
      <c r="K90" s="131" t="str">
        <f>IFERROR(VLOOKUP(E90,Datengrundlage!$A$3:$P$433,16,FALSE),"")</f>
        <v/>
      </c>
      <c r="L90" s="42"/>
      <c r="M90" s="57" t="str">
        <f t="shared" si="14"/>
        <v/>
      </c>
      <c r="N90" s="34">
        <f t="shared" si="2"/>
        <v>0</v>
      </c>
      <c r="O90" s="34" t="str">
        <f t="shared" si="9"/>
        <v/>
      </c>
      <c r="P90" s="34" t="str">
        <f t="shared" si="10"/>
        <v/>
      </c>
      <c r="Q90" s="40" t="s">
        <v>55</v>
      </c>
      <c r="R90" s="44">
        <v>0</v>
      </c>
      <c r="S90" s="33" t="str">
        <f>IFERROR(IF(VLOOKUP(E90,Datengrundlage!$A$4:$M$433,10,FALSE)="x","ja",""),"")</f>
        <v/>
      </c>
      <c r="T90" s="33" t="str">
        <f>IFERROR(IF(VLOOKUP(E90,Datengrundlage!$A$4:$M$433,11,FALSE)="x","ja",""),"")</f>
        <v/>
      </c>
      <c r="U90" s="33" t="str">
        <f>IFERROR(IF(VLOOKUP(E90,Datengrundlage!$A$4:$M$433,12,FALSE)="x","ja",""),"")</f>
        <v/>
      </c>
      <c r="V90" s="756" t="str">
        <f>IFERROR(IF(Q90="ja",VLOOKUP(E90,Datengrundlage!$A$4:$M$433,13,FALSE),""),"")</f>
        <v/>
      </c>
      <c r="W90" s="8" t="str">
        <f t="shared" si="13"/>
        <v/>
      </c>
      <c r="X90" s="154" t="s">
        <v>54</v>
      </c>
      <c r="Y90" s="35">
        <f t="shared" si="15"/>
        <v>0</v>
      </c>
      <c r="Z90" s="35">
        <f t="shared" si="16"/>
        <v>0</v>
      </c>
      <c r="AA90" s="35">
        <f t="shared" si="17"/>
        <v>0</v>
      </c>
      <c r="AB90" s="35">
        <f t="shared" si="18"/>
        <v>0</v>
      </c>
      <c r="AC90" s="35">
        <f t="shared" si="19"/>
        <v>0</v>
      </c>
      <c r="AD90" s="35">
        <f t="shared" si="20"/>
        <v>0</v>
      </c>
      <c r="AE90" s="9">
        <f t="shared" si="11"/>
        <v>0</v>
      </c>
      <c r="AF90" s="119" t="str">
        <f t="shared" si="12"/>
        <v/>
      </c>
    </row>
    <row r="91" spans="3:32" ht="30" customHeight="1" x14ac:dyDescent="0.3">
      <c r="C91" s="8">
        <v>42</v>
      </c>
      <c r="D91" s="118"/>
      <c r="E91" s="39"/>
      <c r="F91" s="53" t="str">
        <f>IFERROR(VLOOKUP(E91,Datengrundlage!$A$4:$M$434,2,FALSE),(""))</f>
        <v/>
      </c>
      <c r="G91" s="40" t="s">
        <v>55</v>
      </c>
      <c r="H91" s="53" t="str">
        <f>IFERROR(IF(AND(OR(E91=250,E91=434),G91="großkörnig"),"Leguminosenmischung, großkörnig",IF(AND(OR(E91=250,E91=434),G91="kleinkörnig"),"Leguminosenmischung, kleinkörnig",VLOOKUP(E91,Datengrundlage!$A$4:$M$434,6,FALSE))),"")</f>
        <v/>
      </c>
      <c r="I91" s="53" t="str">
        <f>IFERROR(VLOOKUP(E91,Datengrundlage!$A$4:$M$434,3,FALSE),"")</f>
        <v/>
      </c>
      <c r="J91" s="131" t="str">
        <f>IFERROR(VLOOKUP(E91,Datengrundlage!$A$3:$O$434,15,FALSE),"")</f>
        <v/>
      </c>
      <c r="K91" s="131" t="str">
        <f>IFERROR(VLOOKUP(E91,Datengrundlage!$A$3:$P$433,16,FALSE),"")</f>
        <v/>
      </c>
      <c r="L91" s="42"/>
      <c r="M91" s="57" t="str">
        <f t="shared" si="14"/>
        <v/>
      </c>
      <c r="N91" s="34">
        <f t="shared" si="2"/>
        <v>0</v>
      </c>
      <c r="O91" s="34" t="str">
        <f t="shared" si="9"/>
        <v/>
      </c>
      <c r="P91" s="34" t="str">
        <f t="shared" si="10"/>
        <v/>
      </c>
      <c r="Q91" s="40" t="s">
        <v>55</v>
      </c>
      <c r="R91" s="44">
        <v>0</v>
      </c>
      <c r="S91" s="33" t="str">
        <f>IFERROR(IF(VLOOKUP(E91,Datengrundlage!$A$4:$M$433,10,FALSE)="x","ja",""),"")</f>
        <v/>
      </c>
      <c r="T91" s="33" t="str">
        <f>IFERROR(IF(VLOOKUP(E91,Datengrundlage!$A$4:$M$433,11,FALSE)="x","ja",""),"")</f>
        <v/>
      </c>
      <c r="U91" s="33" t="str">
        <f>IFERROR(IF(VLOOKUP(E91,Datengrundlage!$A$4:$M$433,12,FALSE)="x","ja",""),"")</f>
        <v/>
      </c>
      <c r="V91" s="756" t="str">
        <f>IFERROR(IF(Q91="ja",VLOOKUP(E91,Datengrundlage!$A$4:$M$433,13,FALSE),""),"")</f>
        <v/>
      </c>
      <c r="W91" s="8" t="str">
        <f t="shared" si="13"/>
        <v/>
      </c>
      <c r="X91" s="154" t="s">
        <v>54</v>
      </c>
      <c r="Y91" s="35">
        <f t="shared" si="15"/>
        <v>0</v>
      </c>
      <c r="Z91" s="35">
        <f t="shared" si="16"/>
        <v>0</v>
      </c>
      <c r="AA91" s="35">
        <f t="shared" si="17"/>
        <v>0</v>
      </c>
      <c r="AB91" s="35">
        <f t="shared" si="18"/>
        <v>0</v>
      </c>
      <c r="AC91" s="35">
        <f t="shared" si="19"/>
        <v>0</v>
      </c>
      <c r="AD91" s="35">
        <f t="shared" si="20"/>
        <v>0</v>
      </c>
      <c r="AE91" s="9">
        <f t="shared" si="11"/>
        <v>0</v>
      </c>
      <c r="AF91" s="119" t="str">
        <f t="shared" si="12"/>
        <v/>
      </c>
    </row>
    <row r="92" spans="3:32" ht="30" customHeight="1" x14ac:dyDescent="0.3">
      <c r="C92" s="8">
        <v>43</v>
      </c>
      <c r="D92" s="118"/>
      <c r="E92" s="39"/>
      <c r="F92" s="53" t="str">
        <f>IFERROR(VLOOKUP(E92,Datengrundlage!$A$4:$M$434,2,FALSE),(""))</f>
        <v/>
      </c>
      <c r="G92" s="40" t="s">
        <v>55</v>
      </c>
      <c r="H92" s="53" t="str">
        <f>IFERROR(IF(AND(OR(E92=250,E92=434),G92="großkörnig"),"Leguminosenmischung, großkörnig",IF(AND(OR(E92=250,E92=434),G92="kleinkörnig"),"Leguminosenmischung, kleinkörnig",VLOOKUP(E92,Datengrundlage!$A$4:$M$434,6,FALSE))),"")</f>
        <v/>
      </c>
      <c r="I92" s="53" t="str">
        <f>IFERROR(VLOOKUP(E92,Datengrundlage!$A$4:$M$434,3,FALSE),"")</f>
        <v/>
      </c>
      <c r="J92" s="131" t="str">
        <f>IFERROR(VLOOKUP(E92,Datengrundlage!$A$3:$O$434,15,FALSE),"")</f>
        <v/>
      </c>
      <c r="K92" s="131" t="str">
        <f>IFERROR(VLOOKUP(E92,Datengrundlage!$A$3:$P$433,16,FALSE),"")</f>
        <v/>
      </c>
      <c r="L92" s="42"/>
      <c r="M92" s="57" t="str">
        <f t="shared" si="14"/>
        <v/>
      </c>
      <c r="N92" s="34">
        <f t="shared" si="2"/>
        <v>0</v>
      </c>
      <c r="O92" s="34" t="str">
        <f t="shared" si="9"/>
        <v/>
      </c>
      <c r="P92" s="34" t="str">
        <f t="shared" si="10"/>
        <v/>
      </c>
      <c r="Q92" s="40" t="s">
        <v>55</v>
      </c>
      <c r="R92" s="44">
        <v>0</v>
      </c>
      <c r="S92" s="33" t="str">
        <f>IFERROR(IF(VLOOKUP(E92,Datengrundlage!$A$4:$M$433,10,FALSE)="x","ja",""),"")</f>
        <v/>
      </c>
      <c r="T92" s="33" t="str">
        <f>IFERROR(IF(VLOOKUP(E92,Datengrundlage!$A$4:$M$433,11,FALSE)="x","ja",""),"")</f>
        <v/>
      </c>
      <c r="U92" s="33" t="str">
        <f>IFERROR(IF(VLOOKUP(E92,Datengrundlage!$A$4:$M$433,12,FALSE)="x","ja",""),"")</f>
        <v/>
      </c>
      <c r="V92" s="756" t="str">
        <f>IFERROR(IF(Q92="ja",VLOOKUP(E92,Datengrundlage!$A$4:$M$433,13,FALSE),""),"")</f>
        <v/>
      </c>
      <c r="W92" s="8" t="str">
        <f t="shared" si="13"/>
        <v/>
      </c>
      <c r="X92" s="154" t="s">
        <v>54</v>
      </c>
      <c r="Y92" s="35">
        <f t="shared" si="15"/>
        <v>0</v>
      </c>
      <c r="Z92" s="35">
        <f t="shared" si="16"/>
        <v>0</v>
      </c>
      <c r="AA92" s="35">
        <f t="shared" si="17"/>
        <v>0</v>
      </c>
      <c r="AB92" s="35">
        <f t="shared" si="18"/>
        <v>0</v>
      </c>
      <c r="AC92" s="35">
        <f t="shared" si="19"/>
        <v>0</v>
      </c>
      <c r="AD92" s="35">
        <f t="shared" si="20"/>
        <v>0</v>
      </c>
      <c r="AE92" s="9">
        <f t="shared" si="11"/>
        <v>0</v>
      </c>
      <c r="AF92" s="119" t="str">
        <f t="shared" si="12"/>
        <v/>
      </c>
    </row>
    <row r="93" spans="3:32" ht="30" customHeight="1" x14ac:dyDescent="0.3">
      <c r="C93" s="8">
        <v>44</v>
      </c>
      <c r="D93" s="118"/>
      <c r="E93" s="39"/>
      <c r="F93" s="53" t="str">
        <f>IFERROR(VLOOKUP(E93,Datengrundlage!$A$4:$M$434,2,FALSE),(""))</f>
        <v/>
      </c>
      <c r="G93" s="40" t="s">
        <v>55</v>
      </c>
      <c r="H93" s="53" t="str">
        <f>IFERROR(IF(AND(OR(E93=250,E93=434),G93="großkörnig"),"Leguminosenmischung, großkörnig",IF(AND(OR(E93=250,E93=434),G93="kleinkörnig"),"Leguminosenmischung, kleinkörnig",VLOOKUP(E93,Datengrundlage!$A$4:$M$434,6,FALSE))),"")</f>
        <v/>
      </c>
      <c r="I93" s="53" t="str">
        <f>IFERROR(VLOOKUP(E93,Datengrundlage!$A$4:$M$434,3,FALSE),"")</f>
        <v/>
      </c>
      <c r="J93" s="131" t="str">
        <f>IFERROR(VLOOKUP(E93,Datengrundlage!$A$3:$O$434,15,FALSE),"")</f>
        <v/>
      </c>
      <c r="K93" s="131" t="str">
        <f>IFERROR(VLOOKUP(E93,Datengrundlage!$A$3:$P$433,16,FALSE),"")</f>
        <v/>
      </c>
      <c r="L93" s="42"/>
      <c r="M93" s="57" t="str">
        <f t="shared" si="14"/>
        <v/>
      </c>
      <c r="N93" s="34">
        <f t="shared" si="2"/>
        <v>0</v>
      </c>
      <c r="O93" s="34" t="str">
        <f t="shared" si="9"/>
        <v/>
      </c>
      <c r="P93" s="34" t="str">
        <f t="shared" si="10"/>
        <v/>
      </c>
      <c r="Q93" s="40" t="s">
        <v>55</v>
      </c>
      <c r="R93" s="44">
        <v>0</v>
      </c>
      <c r="S93" s="33" t="str">
        <f>IFERROR(IF(VLOOKUP(E93,Datengrundlage!$A$4:$M$433,10,FALSE)="x","ja",""),"")</f>
        <v/>
      </c>
      <c r="T93" s="33" t="str">
        <f>IFERROR(IF(VLOOKUP(E93,Datengrundlage!$A$4:$M$433,11,FALSE)="x","ja",""),"")</f>
        <v/>
      </c>
      <c r="U93" s="33" t="str">
        <f>IFERROR(IF(VLOOKUP(E93,Datengrundlage!$A$4:$M$433,12,FALSE)="x","ja",""),"")</f>
        <v/>
      </c>
      <c r="V93" s="756" t="str">
        <f>IFERROR(IF(Q93="ja",VLOOKUP(E93,Datengrundlage!$A$4:$M$433,13,FALSE),""),"")</f>
        <v/>
      </c>
      <c r="W93" s="8" t="str">
        <f t="shared" si="13"/>
        <v/>
      </c>
      <c r="X93" s="154" t="s">
        <v>54</v>
      </c>
      <c r="Y93" s="35">
        <f t="shared" si="15"/>
        <v>0</v>
      </c>
      <c r="Z93" s="35">
        <f t="shared" si="16"/>
        <v>0</v>
      </c>
      <c r="AA93" s="35">
        <f t="shared" si="17"/>
        <v>0</v>
      </c>
      <c r="AB93" s="35">
        <f t="shared" si="18"/>
        <v>0</v>
      </c>
      <c r="AC93" s="35">
        <f t="shared" si="19"/>
        <v>0</v>
      </c>
      <c r="AD93" s="35">
        <f t="shared" si="20"/>
        <v>0</v>
      </c>
      <c r="AE93" s="9">
        <f t="shared" si="11"/>
        <v>0</v>
      </c>
      <c r="AF93" s="119" t="str">
        <f t="shared" si="12"/>
        <v/>
      </c>
    </row>
    <row r="94" spans="3:32" ht="30" customHeight="1" x14ac:dyDescent="0.3">
      <c r="C94" s="8">
        <v>45</v>
      </c>
      <c r="D94" s="118"/>
      <c r="E94" s="39"/>
      <c r="F94" s="53" t="str">
        <f>IFERROR(VLOOKUP(E94,Datengrundlage!$A$4:$M$434,2,FALSE),(""))</f>
        <v/>
      </c>
      <c r="G94" s="40" t="s">
        <v>55</v>
      </c>
      <c r="H94" s="53" t="str">
        <f>IFERROR(IF(AND(OR(E94=250,E94=434),G94="großkörnig"),"Leguminosenmischung, großkörnig",IF(AND(OR(E94=250,E94=434),G94="kleinkörnig"),"Leguminosenmischung, kleinkörnig",VLOOKUP(E94,Datengrundlage!$A$4:$M$434,6,FALSE))),"")</f>
        <v/>
      </c>
      <c r="I94" s="53" t="str">
        <f>IFERROR(VLOOKUP(E94,Datengrundlage!$A$4:$M$434,3,FALSE),"")</f>
        <v/>
      </c>
      <c r="J94" s="131" t="str">
        <f>IFERROR(VLOOKUP(E94,Datengrundlage!$A$3:$O$434,15,FALSE),"")</f>
        <v/>
      </c>
      <c r="K94" s="131" t="str">
        <f>IFERROR(VLOOKUP(E94,Datengrundlage!$A$3:$P$433,16,FALSE),"")</f>
        <v/>
      </c>
      <c r="L94" s="42"/>
      <c r="M94" s="57" t="str">
        <f t="shared" si="14"/>
        <v/>
      </c>
      <c r="N94" s="34">
        <f t="shared" si="2"/>
        <v>0</v>
      </c>
      <c r="O94" s="34" t="str">
        <f t="shared" si="9"/>
        <v/>
      </c>
      <c r="P94" s="34" t="str">
        <f t="shared" si="10"/>
        <v/>
      </c>
      <c r="Q94" s="40" t="s">
        <v>55</v>
      </c>
      <c r="R94" s="44">
        <v>0</v>
      </c>
      <c r="S94" s="33" t="str">
        <f>IFERROR(IF(VLOOKUP(E94,Datengrundlage!$A$4:$M$433,10,FALSE)="x","ja",""),"")</f>
        <v/>
      </c>
      <c r="T94" s="33" t="str">
        <f>IFERROR(IF(VLOOKUP(E94,Datengrundlage!$A$4:$M$433,11,FALSE)="x","ja",""),"")</f>
        <v/>
      </c>
      <c r="U94" s="33" t="str">
        <f>IFERROR(IF(VLOOKUP(E94,Datengrundlage!$A$4:$M$433,12,FALSE)="x","ja",""),"")</f>
        <v/>
      </c>
      <c r="V94" s="756" t="str">
        <f>IFERROR(IF(Q94="ja",VLOOKUP(E94,Datengrundlage!$A$4:$M$433,13,FALSE),""),"")</f>
        <v/>
      </c>
      <c r="W94" s="8" t="str">
        <f t="shared" si="13"/>
        <v/>
      </c>
      <c r="X94" s="154" t="s">
        <v>54</v>
      </c>
      <c r="Y94" s="35">
        <f t="shared" si="15"/>
        <v>0</v>
      </c>
      <c r="Z94" s="35">
        <f t="shared" si="16"/>
        <v>0</v>
      </c>
      <c r="AA94" s="35">
        <f t="shared" si="17"/>
        <v>0</v>
      </c>
      <c r="AB94" s="35">
        <f t="shared" si="18"/>
        <v>0</v>
      </c>
      <c r="AC94" s="35">
        <f t="shared" si="19"/>
        <v>0</v>
      </c>
      <c r="AD94" s="35">
        <f t="shared" si="20"/>
        <v>0</v>
      </c>
      <c r="AE94" s="9">
        <f t="shared" si="11"/>
        <v>0</v>
      </c>
      <c r="AF94" s="119" t="str">
        <f t="shared" si="12"/>
        <v/>
      </c>
    </row>
    <row r="95" spans="3:32" ht="30" customHeight="1" x14ac:dyDescent="0.3">
      <c r="C95" s="8">
        <v>46</v>
      </c>
      <c r="D95" s="118"/>
      <c r="E95" s="39"/>
      <c r="F95" s="53" t="str">
        <f>IFERROR(VLOOKUP(E95,Datengrundlage!$A$4:$M$434,2,FALSE),(""))</f>
        <v/>
      </c>
      <c r="G95" s="40" t="s">
        <v>55</v>
      </c>
      <c r="H95" s="53" t="str">
        <f>IFERROR(IF(AND(OR(E95=250,E95=434),G95="großkörnig"),"Leguminosenmischung, großkörnig",IF(AND(OR(E95=250,E95=434),G95="kleinkörnig"),"Leguminosenmischung, kleinkörnig",VLOOKUP(E95,Datengrundlage!$A$4:$M$434,6,FALSE))),"")</f>
        <v/>
      </c>
      <c r="I95" s="53" t="str">
        <f>IFERROR(VLOOKUP(E95,Datengrundlage!$A$4:$M$434,3,FALSE),"")</f>
        <v/>
      </c>
      <c r="J95" s="131" t="str">
        <f>IFERROR(VLOOKUP(E95,Datengrundlage!$A$3:$O$434,15,FALSE),"")</f>
        <v/>
      </c>
      <c r="K95" s="131" t="str">
        <f>IFERROR(VLOOKUP(E95,Datengrundlage!$A$3:$P$433,16,FALSE),"")</f>
        <v/>
      </c>
      <c r="L95" s="42"/>
      <c r="M95" s="57" t="str">
        <f t="shared" si="14"/>
        <v/>
      </c>
      <c r="N95" s="34">
        <f t="shared" si="2"/>
        <v>0</v>
      </c>
      <c r="O95" s="34" t="str">
        <f t="shared" si="9"/>
        <v/>
      </c>
      <c r="P95" s="34" t="str">
        <f t="shared" si="10"/>
        <v/>
      </c>
      <c r="Q95" s="40" t="s">
        <v>55</v>
      </c>
      <c r="R95" s="44">
        <v>0</v>
      </c>
      <c r="S95" s="33" t="str">
        <f>IFERROR(IF(VLOOKUP(E95,Datengrundlage!$A$4:$M$433,10,FALSE)="x","ja",""),"")</f>
        <v/>
      </c>
      <c r="T95" s="33" t="str">
        <f>IFERROR(IF(VLOOKUP(E95,Datengrundlage!$A$4:$M$433,11,FALSE)="x","ja",""),"")</f>
        <v/>
      </c>
      <c r="U95" s="33" t="str">
        <f>IFERROR(IF(VLOOKUP(E95,Datengrundlage!$A$4:$M$433,12,FALSE)="x","ja",""),"")</f>
        <v/>
      </c>
      <c r="V95" s="756" t="str">
        <f>IFERROR(IF(Q95="ja",VLOOKUP(E95,Datengrundlage!$A$4:$M$433,13,FALSE),""),"")</f>
        <v/>
      </c>
      <c r="W95" s="8" t="str">
        <f t="shared" si="13"/>
        <v/>
      </c>
      <c r="X95" s="154" t="s">
        <v>54</v>
      </c>
      <c r="Y95" s="35">
        <f t="shared" si="15"/>
        <v>0</v>
      </c>
      <c r="Z95" s="35">
        <f t="shared" si="16"/>
        <v>0</v>
      </c>
      <c r="AA95" s="35">
        <f t="shared" si="17"/>
        <v>0</v>
      </c>
      <c r="AB95" s="35">
        <f t="shared" si="18"/>
        <v>0</v>
      </c>
      <c r="AC95" s="35">
        <f t="shared" si="19"/>
        <v>0</v>
      </c>
      <c r="AD95" s="35">
        <f t="shared" si="20"/>
        <v>0</v>
      </c>
      <c r="AE95" s="9">
        <f t="shared" si="11"/>
        <v>0</v>
      </c>
      <c r="AF95" s="119" t="str">
        <f t="shared" si="12"/>
        <v/>
      </c>
    </row>
    <row r="96" spans="3:32" ht="30" customHeight="1" x14ac:dyDescent="0.3">
      <c r="C96" s="8">
        <v>47</v>
      </c>
      <c r="D96" s="118"/>
      <c r="E96" s="39"/>
      <c r="F96" s="53" t="str">
        <f>IFERROR(VLOOKUP(E96,Datengrundlage!$A$4:$M$434,2,FALSE),(""))</f>
        <v/>
      </c>
      <c r="G96" s="40" t="s">
        <v>55</v>
      </c>
      <c r="H96" s="53" t="str">
        <f>IFERROR(IF(AND(OR(E96=250,E96=434),G96="großkörnig"),"Leguminosenmischung, großkörnig",IF(AND(OR(E96=250,E96=434),G96="kleinkörnig"),"Leguminosenmischung, kleinkörnig",VLOOKUP(E96,Datengrundlage!$A$4:$M$434,6,FALSE))),"")</f>
        <v/>
      </c>
      <c r="I96" s="53" t="str">
        <f>IFERROR(VLOOKUP(E96,Datengrundlage!$A$4:$M$434,3,FALSE),"")</f>
        <v/>
      </c>
      <c r="J96" s="131" t="str">
        <f>IFERROR(VLOOKUP(E96,Datengrundlage!$A$3:$O$434,15,FALSE),"")</f>
        <v/>
      </c>
      <c r="K96" s="131" t="str">
        <f>IFERROR(VLOOKUP(E96,Datengrundlage!$A$3:$P$433,16,FALSE),"")</f>
        <v/>
      </c>
      <c r="L96" s="42"/>
      <c r="M96" s="57" t="str">
        <f t="shared" si="14"/>
        <v/>
      </c>
      <c r="N96" s="34">
        <f t="shared" si="2"/>
        <v>0</v>
      </c>
      <c r="O96" s="34" t="str">
        <f t="shared" si="9"/>
        <v/>
      </c>
      <c r="P96" s="34" t="str">
        <f t="shared" si="10"/>
        <v/>
      </c>
      <c r="Q96" s="40" t="s">
        <v>55</v>
      </c>
      <c r="R96" s="44">
        <v>0</v>
      </c>
      <c r="S96" s="33" t="str">
        <f>IFERROR(IF(VLOOKUP(E96,Datengrundlage!$A$4:$M$433,10,FALSE)="x","ja",""),"")</f>
        <v/>
      </c>
      <c r="T96" s="33" t="str">
        <f>IFERROR(IF(VLOOKUP(E96,Datengrundlage!$A$4:$M$433,11,FALSE)="x","ja",""),"")</f>
        <v/>
      </c>
      <c r="U96" s="33" t="str">
        <f>IFERROR(IF(VLOOKUP(E96,Datengrundlage!$A$4:$M$433,12,FALSE)="x","ja",""),"")</f>
        <v/>
      </c>
      <c r="V96" s="756" t="str">
        <f>IFERROR(IF(Q96="ja",VLOOKUP(E96,Datengrundlage!$A$4:$M$433,13,FALSE),""),"")</f>
        <v/>
      </c>
      <c r="W96" s="8" t="str">
        <f t="shared" si="13"/>
        <v/>
      </c>
      <c r="X96" s="154" t="s">
        <v>54</v>
      </c>
      <c r="Y96" s="35">
        <f t="shared" si="15"/>
        <v>0</v>
      </c>
      <c r="Z96" s="35">
        <f t="shared" si="16"/>
        <v>0</v>
      </c>
      <c r="AA96" s="35">
        <f t="shared" si="17"/>
        <v>0</v>
      </c>
      <c r="AB96" s="35">
        <f t="shared" si="18"/>
        <v>0</v>
      </c>
      <c r="AC96" s="35">
        <f t="shared" si="19"/>
        <v>0</v>
      </c>
      <c r="AD96" s="35">
        <f t="shared" si="20"/>
        <v>0</v>
      </c>
      <c r="AE96" s="9">
        <f t="shared" si="11"/>
        <v>0</v>
      </c>
      <c r="AF96" s="119" t="str">
        <f t="shared" si="12"/>
        <v/>
      </c>
    </row>
    <row r="97" spans="3:32" ht="30" customHeight="1" x14ac:dyDescent="0.3">
      <c r="C97" s="8">
        <v>48</v>
      </c>
      <c r="D97" s="118"/>
      <c r="E97" s="39"/>
      <c r="F97" s="53" t="str">
        <f>IFERROR(VLOOKUP(E97,Datengrundlage!$A$4:$M$434,2,FALSE),(""))</f>
        <v/>
      </c>
      <c r="G97" s="40" t="s">
        <v>55</v>
      </c>
      <c r="H97" s="53" t="str">
        <f>IFERROR(IF(AND(OR(E97=250,E97=434),G97="großkörnig"),"Leguminosenmischung, großkörnig",IF(AND(OR(E97=250,E97=434),G97="kleinkörnig"),"Leguminosenmischung, kleinkörnig",VLOOKUP(E97,Datengrundlage!$A$4:$M$434,6,FALSE))),"")</f>
        <v/>
      </c>
      <c r="I97" s="53" t="str">
        <f>IFERROR(VLOOKUP(E97,Datengrundlage!$A$4:$M$434,3,FALSE),"")</f>
        <v/>
      </c>
      <c r="J97" s="131" t="str">
        <f>IFERROR(VLOOKUP(E97,Datengrundlage!$A$3:$O$434,15,FALSE),"")</f>
        <v/>
      </c>
      <c r="K97" s="131" t="str">
        <f>IFERROR(VLOOKUP(E97,Datengrundlage!$A$3:$P$433,16,FALSE),"")</f>
        <v/>
      </c>
      <c r="L97" s="42"/>
      <c r="M97" s="57" t="str">
        <f t="shared" si="14"/>
        <v/>
      </c>
      <c r="N97" s="34">
        <f t="shared" si="2"/>
        <v>0</v>
      </c>
      <c r="O97" s="34" t="str">
        <f t="shared" si="9"/>
        <v/>
      </c>
      <c r="P97" s="34" t="str">
        <f t="shared" si="10"/>
        <v/>
      </c>
      <c r="Q97" s="40" t="s">
        <v>55</v>
      </c>
      <c r="R97" s="44">
        <v>0</v>
      </c>
      <c r="S97" s="33" t="str">
        <f>IFERROR(IF(VLOOKUP(E97,Datengrundlage!$A$4:$M$433,10,FALSE)="x","ja",""),"")</f>
        <v/>
      </c>
      <c r="T97" s="33" t="str">
        <f>IFERROR(IF(VLOOKUP(E97,Datengrundlage!$A$4:$M$433,11,FALSE)="x","ja",""),"")</f>
        <v/>
      </c>
      <c r="U97" s="33" t="str">
        <f>IFERROR(IF(VLOOKUP(E97,Datengrundlage!$A$4:$M$433,12,FALSE)="x","ja",""),"")</f>
        <v/>
      </c>
      <c r="V97" s="756" t="str">
        <f>IFERROR(IF(Q97="ja",VLOOKUP(E97,Datengrundlage!$A$4:$M$433,13,FALSE),""),"")</f>
        <v/>
      </c>
      <c r="W97" s="8" t="str">
        <f t="shared" si="13"/>
        <v/>
      </c>
      <c r="X97" s="154" t="s">
        <v>54</v>
      </c>
      <c r="Y97" s="35">
        <f t="shared" si="15"/>
        <v>0</v>
      </c>
      <c r="Z97" s="35">
        <f t="shared" si="16"/>
        <v>0</v>
      </c>
      <c r="AA97" s="35">
        <f t="shared" si="17"/>
        <v>0</v>
      </c>
      <c r="AB97" s="35">
        <f t="shared" si="18"/>
        <v>0</v>
      </c>
      <c r="AC97" s="35">
        <f t="shared" si="19"/>
        <v>0</v>
      </c>
      <c r="AD97" s="35">
        <f t="shared" si="20"/>
        <v>0</v>
      </c>
      <c r="AE97" s="9">
        <f t="shared" si="11"/>
        <v>0</v>
      </c>
      <c r="AF97" s="119" t="str">
        <f t="shared" si="12"/>
        <v/>
      </c>
    </row>
    <row r="98" spans="3:32" ht="30" customHeight="1" x14ac:dyDescent="0.3">
      <c r="C98" s="8">
        <v>49</v>
      </c>
      <c r="D98" s="118"/>
      <c r="E98" s="39"/>
      <c r="F98" s="53" t="str">
        <f>IFERROR(VLOOKUP(E98,Datengrundlage!$A$4:$M$434,2,FALSE),(""))</f>
        <v/>
      </c>
      <c r="G98" s="40" t="s">
        <v>55</v>
      </c>
      <c r="H98" s="53" t="str">
        <f>IFERROR(IF(AND(OR(E98=250,E98=434),G98="großkörnig"),"Leguminosenmischung, großkörnig",IF(AND(OR(E98=250,E98=434),G98="kleinkörnig"),"Leguminosenmischung, kleinkörnig",VLOOKUP(E98,Datengrundlage!$A$4:$M$434,6,FALSE))),"")</f>
        <v/>
      </c>
      <c r="I98" s="53" t="str">
        <f>IFERROR(VLOOKUP(E98,Datengrundlage!$A$4:$M$434,3,FALSE),"")</f>
        <v/>
      </c>
      <c r="J98" s="131" t="str">
        <f>IFERROR(VLOOKUP(E98,Datengrundlage!$A$3:$O$434,15,FALSE),"")</f>
        <v/>
      </c>
      <c r="K98" s="131" t="str">
        <f>IFERROR(VLOOKUP(E98,Datengrundlage!$A$3:$P$433,16,FALSE),"")</f>
        <v/>
      </c>
      <c r="L98" s="42"/>
      <c r="M98" s="57" t="str">
        <f t="shared" si="14"/>
        <v/>
      </c>
      <c r="N98" s="34">
        <f t="shared" si="2"/>
        <v>0</v>
      </c>
      <c r="O98" s="34" t="str">
        <f t="shared" si="9"/>
        <v/>
      </c>
      <c r="P98" s="34" t="str">
        <f t="shared" si="10"/>
        <v/>
      </c>
      <c r="Q98" s="40" t="s">
        <v>55</v>
      </c>
      <c r="R98" s="44">
        <v>0</v>
      </c>
      <c r="S98" s="33" t="str">
        <f>IFERROR(IF(VLOOKUP(E98,Datengrundlage!$A$4:$M$433,10,FALSE)="x","ja",""),"")</f>
        <v/>
      </c>
      <c r="T98" s="33" t="str">
        <f>IFERROR(IF(VLOOKUP(E98,Datengrundlage!$A$4:$M$433,11,FALSE)="x","ja",""),"")</f>
        <v/>
      </c>
      <c r="U98" s="33" t="str">
        <f>IFERROR(IF(VLOOKUP(E98,Datengrundlage!$A$4:$M$433,12,FALSE)="x","ja",""),"")</f>
        <v/>
      </c>
      <c r="V98" s="756" t="str">
        <f>IFERROR(IF(Q98="ja",VLOOKUP(E98,Datengrundlage!$A$4:$M$433,13,FALSE),""),"")</f>
        <v/>
      </c>
      <c r="W98" s="8" t="str">
        <f t="shared" si="13"/>
        <v/>
      </c>
      <c r="X98" s="154" t="s">
        <v>54</v>
      </c>
      <c r="Y98" s="35">
        <f t="shared" si="15"/>
        <v>0</v>
      </c>
      <c r="Z98" s="35">
        <f t="shared" si="16"/>
        <v>0</v>
      </c>
      <c r="AA98" s="35">
        <f t="shared" si="17"/>
        <v>0</v>
      </c>
      <c r="AB98" s="35">
        <f t="shared" si="18"/>
        <v>0</v>
      </c>
      <c r="AC98" s="35">
        <f t="shared" si="19"/>
        <v>0</v>
      </c>
      <c r="AD98" s="35">
        <f t="shared" si="20"/>
        <v>0</v>
      </c>
      <c r="AE98" s="9">
        <f t="shared" si="11"/>
        <v>0</v>
      </c>
      <c r="AF98" s="119" t="str">
        <f t="shared" si="12"/>
        <v/>
      </c>
    </row>
    <row r="99" spans="3:32" ht="30" customHeight="1" x14ac:dyDescent="0.3">
      <c r="C99" s="8">
        <v>50</v>
      </c>
      <c r="D99" s="118"/>
      <c r="E99" s="39"/>
      <c r="F99" s="53" t="str">
        <f>IFERROR(VLOOKUP(E99,Datengrundlage!$A$4:$M$434,2,FALSE),(""))</f>
        <v/>
      </c>
      <c r="G99" s="40" t="s">
        <v>55</v>
      </c>
      <c r="H99" s="53" t="str">
        <f>IFERROR(IF(AND(OR(E99=250,E99=434),G99="großkörnig"),"Leguminosenmischung, großkörnig",IF(AND(OR(E99=250,E99=434),G99="kleinkörnig"),"Leguminosenmischung, kleinkörnig",VLOOKUP(E99,Datengrundlage!$A$4:$M$434,6,FALSE))),"")</f>
        <v/>
      </c>
      <c r="I99" s="53" t="str">
        <f>IFERROR(VLOOKUP(E99,Datengrundlage!$A$4:$M$434,3,FALSE),"")</f>
        <v/>
      </c>
      <c r="J99" s="131" t="str">
        <f>IFERROR(VLOOKUP(E99,Datengrundlage!$A$3:$O$434,15,FALSE),"")</f>
        <v/>
      </c>
      <c r="K99" s="131" t="str">
        <f>IFERROR(VLOOKUP(E99,Datengrundlage!$A$3:$P$433,16,FALSE),"")</f>
        <v/>
      </c>
      <c r="L99" s="42"/>
      <c r="M99" s="57" t="str">
        <f t="shared" si="14"/>
        <v/>
      </c>
      <c r="N99" s="34">
        <f t="shared" si="2"/>
        <v>0</v>
      </c>
      <c r="O99" s="34" t="str">
        <f t="shared" si="9"/>
        <v/>
      </c>
      <c r="P99" s="34" t="str">
        <f t="shared" si="10"/>
        <v/>
      </c>
      <c r="Q99" s="40" t="s">
        <v>55</v>
      </c>
      <c r="R99" s="44">
        <v>0</v>
      </c>
      <c r="S99" s="33" t="str">
        <f>IFERROR(IF(VLOOKUP(E99,Datengrundlage!$A$4:$M$433,10,FALSE)="x","ja",""),"")</f>
        <v/>
      </c>
      <c r="T99" s="33" t="str">
        <f>IFERROR(IF(VLOOKUP(E99,Datengrundlage!$A$4:$M$433,11,FALSE)="x","ja",""),"")</f>
        <v/>
      </c>
      <c r="U99" s="33" t="str">
        <f>IFERROR(IF(VLOOKUP(E99,Datengrundlage!$A$4:$M$433,12,FALSE)="x","ja",""),"")</f>
        <v/>
      </c>
      <c r="V99" s="756" t="str">
        <f>IFERROR(IF(Q99="ja",VLOOKUP(E99,Datengrundlage!$A$4:$M$433,13,FALSE),""),"")</f>
        <v/>
      </c>
      <c r="W99" s="8" t="str">
        <f t="shared" si="13"/>
        <v/>
      </c>
      <c r="X99" s="154" t="s">
        <v>54</v>
      </c>
      <c r="Y99" s="35">
        <f t="shared" si="15"/>
        <v>0</v>
      </c>
      <c r="Z99" s="35">
        <f t="shared" si="16"/>
        <v>0</v>
      </c>
      <c r="AA99" s="35">
        <f t="shared" si="17"/>
        <v>0</v>
      </c>
      <c r="AB99" s="35">
        <f t="shared" si="18"/>
        <v>0</v>
      </c>
      <c r="AC99" s="35">
        <f t="shared" si="19"/>
        <v>0</v>
      </c>
      <c r="AD99" s="35">
        <f t="shared" si="20"/>
        <v>0</v>
      </c>
      <c r="AE99" s="9">
        <f t="shared" si="11"/>
        <v>0</v>
      </c>
      <c r="AF99" s="119" t="str">
        <f t="shared" si="12"/>
        <v/>
      </c>
    </row>
    <row r="100" spans="3:32" ht="30" customHeight="1" x14ac:dyDescent="0.3">
      <c r="C100" s="8">
        <v>51</v>
      </c>
      <c r="D100" s="118"/>
      <c r="E100" s="39"/>
      <c r="F100" s="53" t="str">
        <f>IFERROR(VLOOKUP(E100,Datengrundlage!$A$4:$M$434,2,FALSE),(""))</f>
        <v/>
      </c>
      <c r="G100" s="40" t="s">
        <v>55</v>
      </c>
      <c r="H100" s="53" t="str">
        <f>IFERROR(IF(AND(OR(E100=250,E100=434),G100="großkörnig"),"Leguminosenmischung, großkörnig",IF(AND(OR(E100=250,E100=434),G100="kleinkörnig"),"Leguminosenmischung, kleinkörnig",VLOOKUP(E100,Datengrundlage!$A$4:$M$434,6,FALSE))),"")</f>
        <v/>
      </c>
      <c r="I100" s="53" t="str">
        <f>IFERROR(VLOOKUP(E100,Datengrundlage!$A$4:$M$434,3,FALSE),"")</f>
        <v/>
      </c>
      <c r="J100" s="131" t="str">
        <f>IFERROR(VLOOKUP(E100,Datengrundlage!$A$3:$O$434,15,FALSE),"")</f>
        <v/>
      </c>
      <c r="K100" s="131" t="str">
        <f>IFERROR(VLOOKUP(E100,Datengrundlage!$A$3:$P$433,16,FALSE),"")</f>
        <v/>
      </c>
      <c r="L100" s="42"/>
      <c r="M100" s="57" t="str">
        <f t="shared" si="14"/>
        <v/>
      </c>
      <c r="N100" s="34">
        <f t="shared" si="2"/>
        <v>0</v>
      </c>
      <c r="O100" s="34" t="str">
        <f t="shared" si="9"/>
        <v/>
      </c>
      <c r="P100" s="34" t="str">
        <f t="shared" si="10"/>
        <v/>
      </c>
      <c r="Q100" s="40" t="s">
        <v>55</v>
      </c>
      <c r="R100" s="44">
        <v>0</v>
      </c>
      <c r="S100" s="33" t="str">
        <f>IFERROR(IF(VLOOKUP(E100,Datengrundlage!$A$4:$M$433,10,FALSE)="x","ja",""),"")</f>
        <v/>
      </c>
      <c r="T100" s="33" t="str">
        <f>IFERROR(IF(VLOOKUP(E100,Datengrundlage!$A$4:$M$433,11,FALSE)="x","ja",""),"")</f>
        <v/>
      </c>
      <c r="U100" s="33" t="str">
        <f>IFERROR(IF(VLOOKUP(E100,Datengrundlage!$A$4:$M$433,12,FALSE)="x","ja",""),"")</f>
        <v/>
      </c>
      <c r="V100" s="756" t="str">
        <f>IFERROR(IF(Q100="ja",VLOOKUP(E100,Datengrundlage!$A$4:$M$433,13,FALSE),""),"")</f>
        <v/>
      </c>
      <c r="W100" s="8" t="str">
        <f t="shared" si="13"/>
        <v/>
      </c>
      <c r="X100" s="154" t="s">
        <v>54</v>
      </c>
      <c r="Y100" s="35">
        <f t="shared" si="15"/>
        <v>0</v>
      </c>
      <c r="Z100" s="35">
        <f t="shared" si="16"/>
        <v>0</v>
      </c>
      <c r="AA100" s="35">
        <f t="shared" si="17"/>
        <v>0</v>
      </c>
      <c r="AB100" s="35">
        <f t="shared" si="18"/>
        <v>0</v>
      </c>
      <c r="AC100" s="35">
        <f t="shared" si="19"/>
        <v>0</v>
      </c>
      <c r="AD100" s="35">
        <f t="shared" si="20"/>
        <v>0</v>
      </c>
      <c r="AE100" s="9">
        <f t="shared" si="11"/>
        <v>0</v>
      </c>
      <c r="AF100" s="119" t="str">
        <f t="shared" si="12"/>
        <v/>
      </c>
    </row>
    <row r="101" spans="3:32" ht="30" customHeight="1" x14ac:dyDescent="0.3">
      <c r="C101" s="8">
        <v>52</v>
      </c>
      <c r="D101" s="118"/>
      <c r="E101" s="39"/>
      <c r="F101" s="53" t="str">
        <f>IFERROR(VLOOKUP(E101,Datengrundlage!$A$4:$M$434,2,FALSE),(""))</f>
        <v/>
      </c>
      <c r="G101" s="40" t="s">
        <v>55</v>
      </c>
      <c r="H101" s="53" t="str">
        <f>IFERROR(IF(AND(OR(E101=250,E101=434),G101="großkörnig"),"Leguminosenmischung, großkörnig",IF(AND(OR(E101=250,E101=434),G101="kleinkörnig"),"Leguminosenmischung, kleinkörnig",VLOOKUP(E101,Datengrundlage!$A$4:$M$434,6,FALSE))),"")</f>
        <v/>
      </c>
      <c r="I101" s="53" t="str">
        <f>IFERROR(VLOOKUP(E101,Datengrundlage!$A$4:$M$434,3,FALSE),"")</f>
        <v/>
      </c>
      <c r="J101" s="131" t="str">
        <f>IFERROR(VLOOKUP(E101,Datengrundlage!$A$3:$O$434,15,FALSE),"")</f>
        <v/>
      </c>
      <c r="K101" s="131" t="str">
        <f>IFERROR(VLOOKUP(E101,Datengrundlage!$A$3:$P$433,16,FALSE),"")</f>
        <v/>
      </c>
      <c r="L101" s="42"/>
      <c r="M101" s="57" t="str">
        <f t="shared" si="14"/>
        <v/>
      </c>
      <c r="N101" s="34">
        <f t="shared" si="2"/>
        <v>0</v>
      </c>
      <c r="O101" s="34" t="str">
        <f t="shared" si="9"/>
        <v/>
      </c>
      <c r="P101" s="34" t="str">
        <f t="shared" si="10"/>
        <v/>
      </c>
      <c r="Q101" s="40" t="s">
        <v>55</v>
      </c>
      <c r="R101" s="44">
        <v>0</v>
      </c>
      <c r="S101" s="33" t="str">
        <f>IFERROR(IF(VLOOKUP(E101,Datengrundlage!$A$4:$M$433,10,FALSE)="x","ja",""),"")</f>
        <v/>
      </c>
      <c r="T101" s="33" t="str">
        <f>IFERROR(IF(VLOOKUP(E101,Datengrundlage!$A$4:$M$433,11,FALSE)="x","ja",""),"")</f>
        <v/>
      </c>
      <c r="U101" s="33" t="str">
        <f>IFERROR(IF(VLOOKUP(E101,Datengrundlage!$A$4:$M$433,12,FALSE)="x","ja",""),"")</f>
        <v/>
      </c>
      <c r="V101" s="756" t="str">
        <f>IFERROR(IF(Q101="ja",VLOOKUP(E101,Datengrundlage!$A$4:$M$433,13,FALSE),""),"")</f>
        <v/>
      </c>
      <c r="W101" s="8" t="str">
        <f t="shared" si="13"/>
        <v/>
      </c>
      <c r="X101" s="154" t="s">
        <v>54</v>
      </c>
      <c r="Y101" s="35">
        <f t="shared" si="15"/>
        <v>0</v>
      </c>
      <c r="Z101" s="35">
        <f t="shared" si="16"/>
        <v>0</v>
      </c>
      <c r="AA101" s="35">
        <f t="shared" si="17"/>
        <v>0</v>
      </c>
      <c r="AB101" s="35">
        <f t="shared" si="18"/>
        <v>0</v>
      </c>
      <c r="AC101" s="35">
        <f t="shared" si="19"/>
        <v>0</v>
      </c>
      <c r="AD101" s="35">
        <f t="shared" si="20"/>
        <v>0</v>
      </c>
      <c r="AE101" s="9">
        <f t="shared" si="11"/>
        <v>0</v>
      </c>
      <c r="AF101" s="119" t="str">
        <f t="shared" si="12"/>
        <v/>
      </c>
    </row>
    <row r="102" spans="3:32" ht="30" customHeight="1" x14ac:dyDescent="0.3">
      <c r="C102" s="8">
        <v>53</v>
      </c>
      <c r="D102" s="118"/>
      <c r="E102" s="39"/>
      <c r="F102" s="53" t="str">
        <f>IFERROR(VLOOKUP(E102,Datengrundlage!$A$4:$M$434,2,FALSE),(""))</f>
        <v/>
      </c>
      <c r="G102" s="40" t="s">
        <v>55</v>
      </c>
      <c r="H102" s="53" t="str">
        <f>IFERROR(IF(AND(OR(E102=250,E102=434),G102="großkörnig"),"Leguminosenmischung, großkörnig",IF(AND(OR(E102=250,E102=434),G102="kleinkörnig"),"Leguminosenmischung, kleinkörnig",VLOOKUP(E102,Datengrundlage!$A$4:$M$434,6,FALSE))),"")</f>
        <v/>
      </c>
      <c r="I102" s="53" t="str">
        <f>IFERROR(VLOOKUP(E102,Datengrundlage!$A$4:$M$434,3,FALSE),"")</f>
        <v/>
      </c>
      <c r="J102" s="131" t="str">
        <f>IFERROR(VLOOKUP(E102,Datengrundlage!$A$3:$O$434,15,FALSE),"")</f>
        <v/>
      </c>
      <c r="K102" s="131" t="str">
        <f>IFERROR(VLOOKUP(E102,Datengrundlage!$A$3:$P$433,16,FALSE),"")</f>
        <v/>
      </c>
      <c r="L102" s="42"/>
      <c r="M102" s="57" t="str">
        <f t="shared" si="14"/>
        <v/>
      </c>
      <c r="N102" s="34">
        <f t="shared" si="2"/>
        <v>0</v>
      </c>
      <c r="O102" s="34" t="str">
        <f t="shared" si="9"/>
        <v/>
      </c>
      <c r="P102" s="34" t="str">
        <f t="shared" si="10"/>
        <v/>
      </c>
      <c r="Q102" s="40" t="s">
        <v>55</v>
      </c>
      <c r="R102" s="44">
        <v>0</v>
      </c>
      <c r="S102" s="33" t="str">
        <f>IFERROR(IF(VLOOKUP(E102,Datengrundlage!$A$4:$M$433,10,FALSE)="x","ja",""),"")</f>
        <v/>
      </c>
      <c r="T102" s="33" t="str">
        <f>IFERROR(IF(VLOOKUP(E102,Datengrundlage!$A$4:$M$433,11,FALSE)="x","ja",""),"")</f>
        <v/>
      </c>
      <c r="U102" s="33" t="str">
        <f>IFERROR(IF(VLOOKUP(E102,Datengrundlage!$A$4:$M$433,12,FALSE)="x","ja",""),"")</f>
        <v/>
      </c>
      <c r="V102" s="756" t="str">
        <f>IFERROR(IF(Q102="ja",VLOOKUP(E102,Datengrundlage!$A$4:$M$433,13,FALSE),""),"")</f>
        <v/>
      </c>
      <c r="W102" s="8" t="str">
        <f t="shared" si="13"/>
        <v/>
      </c>
      <c r="X102" s="154" t="s">
        <v>54</v>
      </c>
      <c r="Y102" s="35">
        <f t="shared" si="15"/>
        <v>0</v>
      </c>
      <c r="Z102" s="35">
        <f t="shared" si="16"/>
        <v>0</v>
      </c>
      <c r="AA102" s="35">
        <f t="shared" si="17"/>
        <v>0</v>
      </c>
      <c r="AB102" s="35">
        <f t="shared" si="18"/>
        <v>0</v>
      </c>
      <c r="AC102" s="35">
        <f t="shared" si="19"/>
        <v>0</v>
      </c>
      <c r="AD102" s="35">
        <f t="shared" si="20"/>
        <v>0</v>
      </c>
      <c r="AE102" s="9">
        <f t="shared" si="11"/>
        <v>0</v>
      </c>
      <c r="AF102" s="119" t="str">
        <f t="shared" si="12"/>
        <v/>
      </c>
    </row>
    <row r="103" spans="3:32" ht="30" customHeight="1" x14ac:dyDescent="0.3">
      <c r="C103" s="8">
        <v>54</v>
      </c>
      <c r="D103" s="118"/>
      <c r="E103" s="39"/>
      <c r="F103" s="53" t="str">
        <f>IFERROR(VLOOKUP(E103,Datengrundlage!$A$4:$M$434,2,FALSE),(""))</f>
        <v/>
      </c>
      <c r="G103" s="40" t="s">
        <v>55</v>
      </c>
      <c r="H103" s="53" t="str">
        <f>IFERROR(IF(AND(OR(E103=250,E103=434),G103="großkörnig"),"Leguminosenmischung, großkörnig",IF(AND(OR(E103=250,E103=434),G103="kleinkörnig"),"Leguminosenmischung, kleinkörnig",VLOOKUP(E103,Datengrundlage!$A$4:$M$434,6,FALSE))),"")</f>
        <v/>
      </c>
      <c r="I103" s="53" t="str">
        <f>IFERROR(VLOOKUP(E103,Datengrundlage!$A$4:$M$434,3,FALSE),"")</f>
        <v/>
      </c>
      <c r="J103" s="131" t="str">
        <f>IFERROR(VLOOKUP(E103,Datengrundlage!$A$3:$O$434,15,FALSE),"")</f>
        <v/>
      </c>
      <c r="K103" s="131" t="str">
        <f>IFERROR(VLOOKUP(E103,Datengrundlage!$A$3:$P$433,16,FALSE),"")</f>
        <v/>
      </c>
      <c r="L103" s="42"/>
      <c r="M103" s="57" t="str">
        <f t="shared" si="14"/>
        <v/>
      </c>
      <c r="N103" s="34">
        <f t="shared" si="2"/>
        <v>0</v>
      </c>
      <c r="O103" s="34" t="str">
        <f t="shared" si="9"/>
        <v/>
      </c>
      <c r="P103" s="34" t="str">
        <f t="shared" si="10"/>
        <v/>
      </c>
      <c r="Q103" s="40" t="s">
        <v>55</v>
      </c>
      <c r="R103" s="44">
        <v>0</v>
      </c>
      <c r="S103" s="33" t="str">
        <f>IFERROR(IF(VLOOKUP(E103,Datengrundlage!$A$4:$M$433,10,FALSE)="x","ja",""),"")</f>
        <v/>
      </c>
      <c r="T103" s="33" t="str">
        <f>IFERROR(IF(VLOOKUP(E103,Datengrundlage!$A$4:$M$433,11,FALSE)="x","ja",""),"")</f>
        <v/>
      </c>
      <c r="U103" s="33" t="str">
        <f>IFERROR(IF(VLOOKUP(E103,Datengrundlage!$A$4:$M$433,12,FALSE)="x","ja",""),"")</f>
        <v/>
      </c>
      <c r="V103" s="756" t="str">
        <f>IFERROR(IF(Q103="ja",VLOOKUP(E103,Datengrundlage!$A$4:$M$433,13,FALSE),""),"")</f>
        <v/>
      </c>
      <c r="W103" s="8" t="str">
        <f t="shared" si="13"/>
        <v/>
      </c>
      <c r="X103" s="154" t="s">
        <v>54</v>
      </c>
      <c r="Y103" s="35">
        <f t="shared" si="15"/>
        <v>0</v>
      </c>
      <c r="Z103" s="35">
        <f t="shared" si="16"/>
        <v>0</v>
      </c>
      <c r="AA103" s="35">
        <f t="shared" si="17"/>
        <v>0</v>
      </c>
      <c r="AB103" s="35">
        <f t="shared" si="18"/>
        <v>0</v>
      </c>
      <c r="AC103" s="35">
        <f t="shared" si="19"/>
        <v>0</v>
      </c>
      <c r="AD103" s="35">
        <f t="shared" si="20"/>
        <v>0</v>
      </c>
      <c r="AE103" s="9">
        <f t="shared" si="11"/>
        <v>0</v>
      </c>
      <c r="AF103" s="119" t="str">
        <f t="shared" si="12"/>
        <v/>
      </c>
    </row>
    <row r="104" spans="3:32" ht="30" customHeight="1" x14ac:dyDescent="0.3">
      <c r="C104" s="8">
        <v>55</v>
      </c>
      <c r="D104" s="118"/>
      <c r="E104" s="39"/>
      <c r="F104" s="53" t="str">
        <f>IFERROR(VLOOKUP(E104,Datengrundlage!$A$4:$M$434,2,FALSE),(""))</f>
        <v/>
      </c>
      <c r="G104" s="40" t="s">
        <v>55</v>
      </c>
      <c r="H104" s="53" t="str">
        <f>IFERROR(IF(AND(OR(E104=250,E104=434),G104="großkörnig"),"Leguminosenmischung, großkörnig",IF(AND(OR(E104=250,E104=434),G104="kleinkörnig"),"Leguminosenmischung, kleinkörnig",VLOOKUP(E104,Datengrundlage!$A$4:$M$434,6,FALSE))),"")</f>
        <v/>
      </c>
      <c r="I104" s="53" t="str">
        <f>IFERROR(VLOOKUP(E104,Datengrundlage!$A$4:$M$434,3,FALSE),"")</f>
        <v/>
      </c>
      <c r="J104" s="131" t="str">
        <f>IFERROR(VLOOKUP(E104,Datengrundlage!$A$3:$O$434,15,FALSE),"")</f>
        <v/>
      </c>
      <c r="K104" s="131" t="str">
        <f>IFERROR(VLOOKUP(E104,Datengrundlage!$A$3:$P$433,16,FALSE),"")</f>
        <v/>
      </c>
      <c r="L104" s="42"/>
      <c r="M104" s="57" t="str">
        <f t="shared" si="14"/>
        <v/>
      </c>
      <c r="N104" s="34">
        <f t="shared" si="2"/>
        <v>0</v>
      </c>
      <c r="O104" s="34" t="str">
        <f t="shared" si="9"/>
        <v/>
      </c>
      <c r="P104" s="34" t="str">
        <f t="shared" si="10"/>
        <v/>
      </c>
      <c r="Q104" s="40" t="s">
        <v>55</v>
      </c>
      <c r="R104" s="44">
        <v>0</v>
      </c>
      <c r="S104" s="33" t="str">
        <f>IFERROR(IF(VLOOKUP(E104,Datengrundlage!$A$4:$M$433,10,FALSE)="x","ja",""),"")</f>
        <v/>
      </c>
      <c r="T104" s="33" t="str">
        <f>IFERROR(IF(VLOOKUP(E104,Datengrundlage!$A$4:$M$433,11,FALSE)="x","ja",""),"")</f>
        <v/>
      </c>
      <c r="U104" s="33" t="str">
        <f>IFERROR(IF(VLOOKUP(E104,Datengrundlage!$A$4:$M$433,12,FALSE)="x","ja",""),"")</f>
        <v/>
      </c>
      <c r="V104" s="756" t="str">
        <f>IFERROR(IF(Q104="ja",VLOOKUP(E104,Datengrundlage!$A$4:$M$433,13,FALSE),""),"")</f>
        <v/>
      </c>
      <c r="W104" s="8" t="str">
        <f t="shared" si="13"/>
        <v/>
      </c>
      <c r="X104" s="154" t="s">
        <v>54</v>
      </c>
      <c r="Y104" s="35">
        <f t="shared" si="15"/>
        <v>0</v>
      </c>
      <c r="Z104" s="35">
        <f t="shared" si="16"/>
        <v>0</v>
      </c>
      <c r="AA104" s="35">
        <f t="shared" si="17"/>
        <v>0</v>
      </c>
      <c r="AB104" s="35">
        <f t="shared" si="18"/>
        <v>0</v>
      </c>
      <c r="AC104" s="35">
        <f t="shared" si="19"/>
        <v>0</v>
      </c>
      <c r="AD104" s="35">
        <f t="shared" si="20"/>
        <v>0</v>
      </c>
      <c r="AE104" s="9">
        <f t="shared" si="11"/>
        <v>0</v>
      </c>
      <c r="AF104" s="119" t="str">
        <f t="shared" si="12"/>
        <v/>
      </c>
    </row>
    <row r="105" spans="3:32" ht="30" customHeight="1" x14ac:dyDescent="0.3">
      <c r="C105" s="8">
        <v>56</v>
      </c>
      <c r="D105" s="118"/>
      <c r="E105" s="39"/>
      <c r="F105" s="53" t="str">
        <f>IFERROR(VLOOKUP(E105,Datengrundlage!$A$4:$M$434,2,FALSE),(""))</f>
        <v/>
      </c>
      <c r="G105" s="40" t="s">
        <v>55</v>
      </c>
      <c r="H105" s="53" t="str">
        <f>IFERROR(IF(AND(OR(E105=250,E105=434),G105="großkörnig"),"Leguminosenmischung, großkörnig",IF(AND(OR(E105=250,E105=434),G105="kleinkörnig"),"Leguminosenmischung, kleinkörnig",VLOOKUP(E105,Datengrundlage!$A$4:$M$434,6,FALSE))),"")</f>
        <v/>
      </c>
      <c r="I105" s="53" t="str">
        <f>IFERROR(VLOOKUP(E105,Datengrundlage!$A$4:$M$434,3,FALSE),"")</f>
        <v/>
      </c>
      <c r="J105" s="131" t="str">
        <f>IFERROR(VLOOKUP(E105,Datengrundlage!$A$3:$O$434,15,FALSE),"")</f>
        <v/>
      </c>
      <c r="K105" s="131" t="str">
        <f>IFERROR(VLOOKUP(E105,Datengrundlage!$A$3:$P$433,16,FALSE),"")</f>
        <v/>
      </c>
      <c r="L105" s="42"/>
      <c r="M105" s="57" t="str">
        <f t="shared" si="14"/>
        <v/>
      </c>
      <c r="N105" s="34">
        <f t="shared" si="2"/>
        <v>0</v>
      </c>
      <c r="O105" s="34" t="str">
        <f t="shared" si="9"/>
        <v/>
      </c>
      <c r="P105" s="34" t="str">
        <f t="shared" si="10"/>
        <v/>
      </c>
      <c r="Q105" s="40" t="s">
        <v>55</v>
      </c>
      <c r="R105" s="44">
        <v>0</v>
      </c>
      <c r="S105" s="33" t="str">
        <f>IFERROR(IF(VLOOKUP(E105,Datengrundlage!$A$4:$M$433,10,FALSE)="x","ja",""),"")</f>
        <v/>
      </c>
      <c r="T105" s="33" t="str">
        <f>IFERROR(IF(VLOOKUP(E105,Datengrundlage!$A$4:$M$433,11,FALSE)="x","ja",""),"")</f>
        <v/>
      </c>
      <c r="U105" s="33" t="str">
        <f>IFERROR(IF(VLOOKUP(E105,Datengrundlage!$A$4:$M$433,12,FALSE)="x","ja",""),"")</f>
        <v/>
      </c>
      <c r="V105" s="756" t="str">
        <f>IFERROR(IF(Q105="ja",VLOOKUP(E105,Datengrundlage!$A$4:$M$433,13,FALSE),""),"")</f>
        <v/>
      </c>
      <c r="W105" s="8" t="str">
        <f t="shared" si="13"/>
        <v/>
      </c>
      <c r="X105" s="154" t="s">
        <v>54</v>
      </c>
      <c r="Y105" s="35">
        <f t="shared" si="15"/>
        <v>0</v>
      </c>
      <c r="Z105" s="35">
        <f t="shared" si="16"/>
        <v>0</v>
      </c>
      <c r="AA105" s="35">
        <f t="shared" si="17"/>
        <v>0</v>
      </c>
      <c r="AB105" s="35">
        <f t="shared" si="18"/>
        <v>0</v>
      </c>
      <c r="AC105" s="35">
        <f t="shared" si="19"/>
        <v>0</v>
      </c>
      <c r="AD105" s="35">
        <f t="shared" si="20"/>
        <v>0</v>
      </c>
      <c r="AE105" s="9">
        <f t="shared" si="11"/>
        <v>0</v>
      </c>
      <c r="AF105" s="119" t="str">
        <f t="shared" si="12"/>
        <v/>
      </c>
    </row>
    <row r="106" spans="3:32" ht="30" customHeight="1" x14ac:dyDescent="0.3">
      <c r="C106" s="8">
        <v>57</v>
      </c>
      <c r="D106" s="118"/>
      <c r="E106" s="39"/>
      <c r="F106" s="53" t="str">
        <f>IFERROR(VLOOKUP(E106,Datengrundlage!$A$4:$M$434,2,FALSE),(""))</f>
        <v/>
      </c>
      <c r="G106" s="40" t="s">
        <v>55</v>
      </c>
      <c r="H106" s="53" t="str">
        <f>IFERROR(IF(AND(OR(E106=250,E106=434),G106="großkörnig"),"Leguminosenmischung, großkörnig",IF(AND(OR(E106=250,E106=434),G106="kleinkörnig"),"Leguminosenmischung, kleinkörnig",VLOOKUP(E106,Datengrundlage!$A$4:$M$434,6,FALSE))),"")</f>
        <v/>
      </c>
      <c r="I106" s="53" t="str">
        <f>IFERROR(VLOOKUP(E106,Datengrundlage!$A$4:$M$434,3,FALSE),"")</f>
        <v/>
      </c>
      <c r="J106" s="131" t="str">
        <f>IFERROR(VLOOKUP(E106,Datengrundlage!$A$3:$O$434,15,FALSE),"")</f>
        <v/>
      </c>
      <c r="K106" s="131" t="str">
        <f>IFERROR(VLOOKUP(E106,Datengrundlage!$A$3:$P$433,16,FALSE),"")</f>
        <v/>
      </c>
      <c r="L106" s="42"/>
      <c r="M106" s="57" t="str">
        <f t="shared" si="14"/>
        <v/>
      </c>
      <c r="N106" s="34">
        <f t="shared" si="2"/>
        <v>0</v>
      </c>
      <c r="O106" s="34" t="str">
        <f t="shared" si="9"/>
        <v/>
      </c>
      <c r="P106" s="34" t="str">
        <f t="shared" si="10"/>
        <v/>
      </c>
      <c r="Q106" s="40" t="s">
        <v>55</v>
      </c>
      <c r="R106" s="44">
        <v>0</v>
      </c>
      <c r="S106" s="33" t="str">
        <f>IFERROR(IF(VLOOKUP(E106,Datengrundlage!$A$4:$M$433,10,FALSE)="x","ja",""),"")</f>
        <v/>
      </c>
      <c r="T106" s="33" t="str">
        <f>IFERROR(IF(VLOOKUP(E106,Datengrundlage!$A$4:$M$433,11,FALSE)="x","ja",""),"")</f>
        <v/>
      </c>
      <c r="U106" s="33" t="str">
        <f>IFERROR(IF(VLOOKUP(E106,Datengrundlage!$A$4:$M$433,12,FALSE)="x","ja",""),"")</f>
        <v/>
      </c>
      <c r="V106" s="756" t="str">
        <f>IFERROR(IF(Q106="ja",VLOOKUP(E106,Datengrundlage!$A$4:$M$433,13,FALSE),""),"")</f>
        <v/>
      </c>
      <c r="W106" s="8" t="str">
        <f t="shared" si="13"/>
        <v/>
      </c>
      <c r="X106" s="154" t="s">
        <v>54</v>
      </c>
      <c r="Y106" s="35">
        <f t="shared" si="15"/>
        <v>0</v>
      </c>
      <c r="Z106" s="35">
        <f t="shared" si="16"/>
        <v>0</v>
      </c>
      <c r="AA106" s="35">
        <f t="shared" si="17"/>
        <v>0</v>
      </c>
      <c r="AB106" s="35">
        <f t="shared" si="18"/>
        <v>0</v>
      </c>
      <c r="AC106" s="35">
        <f t="shared" si="19"/>
        <v>0</v>
      </c>
      <c r="AD106" s="35">
        <f t="shared" si="20"/>
        <v>0</v>
      </c>
      <c r="AE106" s="9">
        <f t="shared" si="11"/>
        <v>0</v>
      </c>
      <c r="AF106" s="119" t="str">
        <f t="shared" si="12"/>
        <v/>
      </c>
    </row>
    <row r="107" spans="3:32" ht="30" customHeight="1" x14ac:dyDescent="0.3">
      <c r="C107" s="8">
        <v>58</v>
      </c>
      <c r="D107" s="118"/>
      <c r="E107" s="39"/>
      <c r="F107" s="53" t="str">
        <f>IFERROR(VLOOKUP(E107,Datengrundlage!$A$4:$M$434,2,FALSE),(""))</f>
        <v/>
      </c>
      <c r="G107" s="40" t="s">
        <v>55</v>
      </c>
      <c r="H107" s="53" t="str">
        <f>IFERROR(IF(AND(OR(E107=250,E107=434),G107="großkörnig"),"Leguminosenmischung, großkörnig",IF(AND(OR(E107=250,E107=434),G107="kleinkörnig"),"Leguminosenmischung, kleinkörnig",VLOOKUP(E107,Datengrundlage!$A$4:$M$434,6,FALSE))),"")</f>
        <v/>
      </c>
      <c r="I107" s="53" t="str">
        <f>IFERROR(VLOOKUP(E107,Datengrundlage!$A$4:$M$434,3,FALSE),"")</f>
        <v/>
      </c>
      <c r="J107" s="131" t="str">
        <f>IFERROR(VLOOKUP(E107,Datengrundlage!$A$3:$O$434,15,FALSE),"")</f>
        <v/>
      </c>
      <c r="K107" s="131" t="str">
        <f>IFERROR(VLOOKUP(E107,Datengrundlage!$A$3:$P$433,16,FALSE),"")</f>
        <v/>
      </c>
      <c r="L107" s="42"/>
      <c r="M107" s="57" t="str">
        <f t="shared" si="14"/>
        <v/>
      </c>
      <c r="N107" s="34">
        <f t="shared" si="2"/>
        <v>0</v>
      </c>
      <c r="O107" s="34" t="str">
        <f t="shared" si="9"/>
        <v/>
      </c>
      <c r="P107" s="34" t="str">
        <f t="shared" si="10"/>
        <v/>
      </c>
      <c r="Q107" s="40" t="s">
        <v>55</v>
      </c>
      <c r="R107" s="44">
        <v>0</v>
      </c>
      <c r="S107" s="33" t="str">
        <f>IFERROR(IF(VLOOKUP(E107,Datengrundlage!$A$4:$M$433,10,FALSE)="x","ja",""),"")</f>
        <v/>
      </c>
      <c r="T107" s="33" t="str">
        <f>IFERROR(IF(VLOOKUP(E107,Datengrundlage!$A$4:$M$433,11,FALSE)="x","ja",""),"")</f>
        <v/>
      </c>
      <c r="U107" s="33" t="str">
        <f>IFERROR(IF(VLOOKUP(E107,Datengrundlage!$A$4:$M$433,12,FALSE)="x","ja",""),"")</f>
        <v/>
      </c>
      <c r="V107" s="756" t="str">
        <f>IFERROR(IF(Q107="ja",VLOOKUP(E107,Datengrundlage!$A$4:$M$433,13,FALSE),""),"")</f>
        <v/>
      </c>
      <c r="W107" s="8" t="str">
        <f t="shared" si="13"/>
        <v/>
      </c>
      <c r="X107" s="154" t="s">
        <v>54</v>
      </c>
      <c r="Y107" s="35">
        <f t="shared" si="15"/>
        <v>0</v>
      </c>
      <c r="Z107" s="35">
        <f t="shared" si="16"/>
        <v>0</v>
      </c>
      <c r="AA107" s="35">
        <f t="shared" si="17"/>
        <v>0</v>
      </c>
      <c r="AB107" s="35">
        <f t="shared" si="18"/>
        <v>0</v>
      </c>
      <c r="AC107" s="35">
        <f t="shared" si="19"/>
        <v>0</v>
      </c>
      <c r="AD107" s="35">
        <f t="shared" si="20"/>
        <v>0</v>
      </c>
      <c r="AE107" s="9">
        <f t="shared" si="11"/>
        <v>0</v>
      </c>
      <c r="AF107" s="119" t="str">
        <f t="shared" si="12"/>
        <v/>
      </c>
    </row>
    <row r="108" spans="3:32" ht="30" customHeight="1" x14ac:dyDescent="0.3">
      <c r="C108" s="8">
        <v>59</v>
      </c>
      <c r="D108" s="118"/>
      <c r="E108" s="39"/>
      <c r="F108" s="53" t="str">
        <f>IFERROR(VLOOKUP(E108,Datengrundlage!$A$4:$M$434,2,FALSE),(""))</f>
        <v/>
      </c>
      <c r="G108" s="40" t="s">
        <v>55</v>
      </c>
      <c r="H108" s="53" t="str">
        <f>IFERROR(IF(AND(OR(E108=250,E108=434),G108="großkörnig"),"Leguminosenmischung, großkörnig",IF(AND(OR(E108=250,E108=434),G108="kleinkörnig"),"Leguminosenmischung, kleinkörnig",VLOOKUP(E108,Datengrundlage!$A$4:$M$434,6,FALSE))),"")</f>
        <v/>
      </c>
      <c r="I108" s="53" t="str">
        <f>IFERROR(VLOOKUP(E108,Datengrundlage!$A$4:$M$434,3,FALSE),"")</f>
        <v/>
      </c>
      <c r="J108" s="131" t="str">
        <f>IFERROR(VLOOKUP(E108,Datengrundlage!$A$3:$O$434,15,FALSE),"")</f>
        <v/>
      </c>
      <c r="K108" s="131" t="str">
        <f>IFERROR(VLOOKUP(E108,Datengrundlage!$A$3:$P$433,16,FALSE),"")</f>
        <v/>
      </c>
      <c r="L108" s="42"/>
      <c r="M108" s="57" t="str">
        <f t="shared" si="14"/>
        <v/>
      </c>
      <c r="N108" s="34">
        <f t="shared" si="2"/>
        <v>0</v>
      </c>
      <c r="O108" s="34" t="str">
        <f t="shared" si="9"/>
        <v/>
      </c>
      <c r="P108" s="34" t="str">
        <f t="shared" si="10"/>
        <v/>
      </c>
      <c r="Q108" s="40" t="s">
        <v>55</v>
      </c>
      <c r="R108" s="44">
        <v>0</v>
      </c>
      <c r="S108" s="33" t="str">
        <f>IFERROR(IF(VLOOKUP(E108,Datengrundlage!$A$4:$M$433,10,FALSE)="x","ja",""),"")</f>
        <v/>
      </c>
      <c r="T108" s="33" t="str">
        <f>IFERROR(IF(VLOOKUP(E108,Datengrundlage!$A$4:$M$433,11,FALSE)="x","ja",""),"")</f>
        <v/>
      </c>
      <c r="U108" s="33" t="str">
        <f>IFERROR(IF(VLOOKUP(E108,Datengrundlage!$A$4:$M$433,12,FALSE)="x","ja",""),"")</f>
        <v/>
      </c>
      <c r="V108" s="756" t="str">
        <f>IFERROR(IF(Q108="ja",VLOOKUP(E108,Datengrundlage!$A$4:$M$433,13,FALSE),""),"")</f>
        <v/>
      </c>
      <c r="W108" s="8" t="str">
        <f t="shared" si="13"/>
        <v/>
      </c>
      <c r="X108" s="154" t="s">
        <v>54</v>
      </c>
      <c r="Y108" s="35">
        <f t="shared" si="15"/>
        <v>0</v>
      </c>
      <c r="Z108" s="35">
        <f t="shared" si="16"/>
        <v>0</v>
      </c>
      <c r="AA108" s="35">
        <f t="shared" si="17"/>
        <v>0</v>
      </c>
      <c r="AB108" s="35">
        <f t="shared" si="18"/>
        <v>0</v>
      </c>
      <c r="AC108" s="35">
        <f t="shared" si="19"/>
        <v>0</v>
      </c>
      <c r="AD108" s="35">
        <f t="shared" si="20"/>
        <v>0</v>
      </c>
      <c r="AE108" s="9">
        <f t="shared" si="11"/>
        <v>0</v>
      </c>
      <c r="AF108" s="119" t="str">
        <f t="shared" si="12"/>
        <v/>
      </c>
    </row>
    <row r="109" spans="3:32" ht="30" customHeight="1" x14ac:dyDescent="0.3">
      <c r="C109" s="8">
        <v>60</v>
      </c>
      <c r="D109" s="118"/>
      <c r="E109" s="39"/>
      <c r="F109" s="53" t="str">
        <f>IFERROR(VLOOKUP(E109,Datengrundlage!$A$4:$M$434,2,FALSE),(""))</f>
        <v/>
      </c>
      <c r="G109" s="40" t="s">
        <v>55</v>
      </c>
      <c r="H109" s="53" t="str">
        <f>IFERROR(IF(AND(OR(E109=250,E109=434),G109="großkörnig"),"Leguminosenmischung, großkörnig",IF(AND(OR(E109=250,E109=434),G109="kleinkörnig"),"Leguminosenmischung, kleinkörnig",VLOOKUP(E109,Datengrundlage!$A$4:$M$434,6,FALSE))),"")</f>
        <v/>
      </c>
      <c r="I109" s="53" t="str">
        <f>IFERROR(VLOOKUP(E109,Datengrundlage!$A$4:$M$434,3,FALSE),"")</f>
        <v/>
      </c>
      <c r="J109" s="131" t="str">
        <f>IFERROR(VLOOKUP(E109,Datengrundlage!$A$3:$O$434,15,FALSE),"")</f>
        <v/>
      </c>
      <c r="K109" s="131" t="str">
        <f>IFERROR(VLOOKUP(E109,Datengrundlage!$A$3:$P$433,16,FALSE),"")</f>
        <v/>
      </c>
      <c r="L109" s="42"/>
      <c r="M109" s="57" t="str">
        <f t="shared" si="14"/>
        <v/>
      </c>
      <c r="N109" s="34">
        <f t="shared" si="2"/>
        <v>0</v>
      </c>
      <c r="O109" s="34" t="str">
        <f t="shared" si="9"/>
        <v/>
      </c>
      <c r="P109" s="34" t="str">
        <f t="shared" si="10"/>
        <v/>
      </c>
      <c r="Q109" s="40" t="s">
        <v>55</v>
      </c>
      <c r="R109" s="44">
        <v>0</v>
      </c>
      <c r="S109" s="33" t="str">
        <f>IFERROR(IF(VLOOKUP(E109,Datengrundlage!$A$4:$M$433,10,FALSE)="x","ja",""),"")</f>
        <v/>
      </c>
      <c r="T109" s="33" t="str">
        <f>IFERROR(IF(VLOOKUP(E109,Datengrundlage!$A$4:$M$433,11,FALSE)="x","ja",""),"")</f>
        <v/>
      </c>
      <c r="U109" s="33" t="str">
        <f>IFERROR(IF(VLOOKUP(E109,Datengrundlage!$A$4:$M$433,12,FALSE)="x","ja",""),"")</f>
        <v/>
      </c>
      <c r="V109" s="756" t="str">
        <f>IFERROR(IF(Q109="ja",VLOOKUP(E109,Datengrundlage!$A$4:$M$433,13,FALSE),""),"")</f>
        <v/>
      </c>
      <c r="W109" s="8" t="str">
        <f t="shared" si="13"/>
        <v/>
      </c>
      <c r="X109" s="154" t="s">
        <v>54</v>
      </c>
      <c r="Y109" s="35">
        <f t="shared" si="15"/>
        <v>0</v>
      </c>
      <c r="Z109" s="35">
        <f t="shared" si="16"/>
        <v>0</v>
      </c>
      <c r="AA109" s="35">
        <f t="shared" si="17"/>
        <v>0</v>
      </c>
      <c r="AB109" s="35">
        <f t="shared" si="18"/>
        <v>0</v>
      </c>
      <c r="AC109" s="35">
        <f t="shared" si="19"/>
        <v>0</v>
      </c>
      <c r="AD109" s="35">
        <f t="shared" si="20"/>
        <v>0</v>
      </c>
      <c r="AE109" s="9">
        <f t="shared" si="11"/>
        <v>0</v>
      </c>
      <c r="AF109" s="119" t="str">
        <f t="shared" si="12"/>
        <v/>
      </c>
    </row>
    <row r="110" spans="3:32" ht="30" customHeight="1" x14ac:dyDescent="0.3">
      <c r="C110" s="8">
        <v>61</v>
      </c>
      <c r="D110" s="118"/>
      <c r="E110" s="39"/>
      <c r="F110" s="53" t="str">
        <f>IFERROR(VLOOKUP(E110,Datengrundlage!$A$4:$M$434,2,FALSE),(""))</f>
        <v/>
      </c>
      <c r="G110" s="40" t="s">
        <v>55</v>
      </c>
      <c r="H110" s="53" t="str">
        <f>IFERROR(IF(AND(OR(E110=250,E110=434),G110="großkörnig"),"Leguminosenmischung, großkörnig",IF(AND(OR(E110=250,E110=434),G110="kleinkörnig"),"Leguminosenmischung, kleinkörnig",VLOOKUP(E110,Datengrundlage!$A$4:$M$434,6,FALSE))),"")</f>
        <v/>
      </c>
      <c r="I110" s="53" t="str">
        <f>IFERROR(VLOOKUP(E110,Datengrundlage!$A$4:$M$434,3,FALSE),"")</f>
        <v/>
      </c>
      <c r="J110" s="131" t="str">
        <f>IFERROR(VLOOKUP(E110,Datengrundlage!$A$3:$O$434,15,FALSE),"")</f>
        <v/>
      </c>
      <c r="K110" s="131" t="str">
        <f>IFERROR(VLOOKUP(E110,Datengrundlage!$A$3:$P$433,16,FALSE),"")</f>
        <v/>
      </c>
      <c r="L110" s="42"/>
      <c r="M110" s="57" t="str">
        <f t="shared" si="14"/>
        <v/>
      </c>
      <c r="N110" s="34">
        <f t="shared" si="2"/>
        <v>0</v>
      </c>
      <c r="O110" s="34" t="str">
        <f t="shared" si="9"/>
        <v/>
      </c>
      <c r="P110" s="34" t="str">
        <f t="shared" si="10"/>
        <v/>
      </c>
      <c r="Q110" s="40" t="s">
        <v>55</v>
      </c>
      <c r="R110" s="44">
        <v>0</v>
      </c>
      <c r="S110" s="33" t="str">
        <f>IFERROR(IF(VLOOKUP(E110,Datengrundlage!$A$4:$M$433,10,FALSE)="x","ja",""),"")</f>
        <v/>
      </c>
      <c r="T110" s="33" t="str">
        <f>IFERROR(IF(VLOOKUP(E110,Datengrundlage!$A$4:$M$433,11,FALSE)="x","ja",""),"")</f>
        <v/>
      </c>
      <c r="U110" s="33" t="str">
        <f>IFERROR(IF(VLOOKUP(E110,Datengrundlage!$A$4:$M$433,12,FALSE)="x","ja",""),"")</f>
        <v/>
      </c>
      <c r="V110" s="756" t="str">
        <f>IFERROR(IF(Q110="ja",VLOOKUP(E110,Datengrundlage!$A$4:$M$433,13,FALSE),""),"")</f>
        <v/>
      </c>
      <c r="W110" s="8" t="str">
        <f t="shared" si="13"/>
        <v/>
      </c>
      <c r="X110" s="154" t="s">
        <v>54</v>
      </c>
      <c r="Y110" s="35">
        <f t="shared" si="15"/>
        <v>0</v>
      </c>
      <c r="Z110" s="35">
        <f t="shared" si="16"/>
        <v>0</v>
      </c>
      <c r="AA110" s="35">
        <f t="shared" si="17"/>
        <v>0</v>
      </c>
      <c r="AB110" s="35">
        <f t="shared" si="18"/>
        <v>0</v>
      </c>
      <c r="AC110" s="35">
        <f t="shared" si="19"/>
        <v>0</v>
      </c>
      <c r="AD110" s="35">
        <f t="shared" si="20"/>
        <v>0</v>
      </c>
      <c r="AE110" s="9">
        <f t="shared" si="11"/>
        <v>0</v>
      </c>
      <c r="AF110" s="119" t="str">
        <f t="shared" si="12"/>
        <v/>
      </c>
    </row>
    <row r="111" spans="3:32" ht="30" customHeight="1" x14ac:dyDescent="0.3">
      <c r="C111" s="8">
        <v>62</v>
      </c>
      <c r="D111" s="118"/>
      <c r="E111" s="39"/>
      <c r="F111" s="53" t="str">
        <f>IFERROR(VLOOKUP(E111,Datengrundlage!$A$4:$M$434,2,FALSE),(""))</f>
        <v/>
      </c>
      <c r="G111" s="40" t="s">
        <v>55</v>
      </c>
      <c r="H111" s="53" t="str">
        <f>IFERROR(IF(AND(OR(E111=250,E111=434),G111="großkörnig"),"Leguminosenmischung, großkörnig",IF(AND(OR(E111=250,E111=434),G111="kleinkörnig"),"Leguminosenmischung, kleinkörnig",VLOOKUP(E111,Datengrundlage!$A$4:$M$434,6,FALSE))),"")</f>
        <v/>
      </c>
      <c r="I111" s="53" t="str">
        <f>IFERROR(VLOOKUP(E111,Datengrundlage!$A$4:$M$434,3,FALSE),"")</f>
        <v/>
      </c>
      <c r="J111" s="131" t="str">
        <f>IFERROR(VLOOKUP(E111,Datengrundlage!$A$3:$O$434,15,FALSE),"")</f>
        <v/>
      </c>
      <c r="K111" s="131" t="str">
        <f>IFERROR(VLOOKUP(E111,Datengrundlage!$A$3:$P$433,16,FALSE),"")</f>
        <v/>
      </c>
      <c r="L111" s="42"/>
      <c r="M111" s="57" t="str">
        <f t="shared" si="14"/>
        <v/>
      </c>
      <c r="N111" s="34">
        <f t="shared" si="2"/>
        <v>0</v>
      </c>
      <c r="O111" s="34" t="str">
        <f t="shared" si="9"/>
        <v/>
      </c>
      <c r="P111" s="34" t="str">
        <f t="shared" si="10"/>
        <v/>
      </c>
      <c r="Q111" s="40" t="s">
        <v>55</v>
      </c>
      <c r="R111" s="44">
        <v>0</v>
      </c>
      <c r="S111" s="33" t="str">
        <f>IFERROR(IF(VLOOKUP(E111,Datengrundlage!$A$4:$M$433,10,FALSE)="x","ja",""),"")</f>
        <v/>
      </c>
      <c r="T111" s="33" t="str">
        <f>IFERROR(IF(VLOOKUP(E111,Datengrundlage!$A$4:$M$433,11,FALSE)="x","ja",""),"")</f>
        <v/>
      </c>
      <c r="U111" s="33" t="str">
        <f>IFERROR(IF(VLOOKUP(E111,Datengrundlage!$A$4:$M$433,12,FALSE)="x","ja",""),"")</f>
        <v/>
      </c>
      <c r="V111" s="756" t="str">
        <f>IFERROR(IF(Q111="ja",VLOOKUP(E111,Datengrundlage!$A$4:$M$433,13,FALSE),""),"")</f>
        <v/>
      </c>
      <c r="W111" s="8" t="str">
        <f t="shared" si="13"/>
        <v/>
      </c>
      <c r="X111" s="154" t="s">
        <v>54</v>
      </c>
      <c r="Y111" s="35">
        <f t="shared" si="15"/>
        <v>0</v>
      </c>
      <c r="Z111" s="35">
        <f t="shared" si="16"/>
        <v>0</v>
      </c>
      <c r="AA111" s="35">
        <f t="shared" si="17"/>
        <v>0</v>
      </c>
      <c r="AB111" s="35">
        <f t="shared" si="18"/>
        <v>0</v>
      </c>
      <c r="AC111" s="35">
        <f t="shared" si="19"/>
        <v>0</v>
      </c>
      <c r="AD111" s="35">
        <f t="shared" si="20"/>
        <v>0</v>
      </c>
      <c r="AE111" s="9">
        <f t="shared" si="11"/>
        <v>0</v>
      </c>
      <c r="AF111" s="119" t="str">
        <f t="shared" si="12"/>
        <v/>
      </c>
    </row>
    <row r="112" spans="3:32" ht="30" customHeight="1" x14ac:dyDescent="0.3">
      <c r="C112" s="8">
        <v>63</v>
      </c>
      <c r="D112" s="118"/>
      <c r="E112" s="39"/>
      <c r="F112" s="53" t="str">
        <f>IFERROR(VLOOKUP(E112,Datengrundlage!$A$4:$M$434,2,FALSE),(""))</f>
        <v/>
      </c>
      <c r="G112" s="40" t="s">
        <v>55</v>
      </c>
      <c r="H112" s="53" t="str">
        <f>IFERROR(IF(AND(OR(E112=250,E112=434),G112="großkörnig"),"Leguminosenmischung, großkörnig",IF(AND(OR(E112=250,E112=434),G112="kleinkörnig"),"Leguminosenmischung, kleinkörnig",VLOOKUP(E112,Datengrundlage!$A$4:$M$434,6,FALSE))),"")</f>
        <v/>
      </c>
      <c r="I112" s="53" t="str">
        <f>IFERROR(VLOOKUP(E112,Datengrundlage!$A$4:$M$434,3,FALSE),"")</f>
        <v/>
      </c>
      <c r="J112" s="131" t="str">
        <f>IFERROR(VLOOKUP(E112,Datengrundlage!$A$3:$O$434,15,FALSE),"")</f>
        <v/>
      </c>
      <c r="K112" s="131" t="str">
        <f>IFERROR(VLOOKUP(E112,Datengrundlage!$A$3:$P$433,16,FALSE),"")</f>
        <v/>
      </c>
      <c r="L112" s="42"/>
      <c r="M112" s="57" t="str">
        <f t="shared" si="14"/>
        <v/>
      </c>
      <c r="N112" s="34">
        <f t="shared" si="2"/>
        <v>0</v>
      </c>
      <c r="O112" s="34" t="str">
        <f t="shared" si="9"/>
        <v/>
      </c>
      <c r="P112" s="34" t="str">
        <f t="shared" si="10"/>
        <v/>
      </c>
      <c r="Q112" s="40" t="s">
        <v>55</v>
      </c>
      <c r="R112" s="44">
        <v>0</v>
      </c>
      <c r="S112" s="33" t="str">
        <f>IFERROR(IF(VLOOKUP(E112,Datengrundlage!$A$4:$M$433,10,FALSE)="x","ja",""),"")</f>
        <v/>
      </c>
      <c r="T112" s="33" t="str">
        <f>IFERROR(IF(VLOOKUP(E112,Datengrundlage!$A$4:$M$433,11,FALSE)="x","ja",""),"")</f>
        <v/>
      </c>
      <c r="U112" s="33" t="str">
        <f>IFERROR(IF(VLOOKUP(E112,Datengrundlage!$A$4:$M$433,12,FALSE)="x","ja",""),"")</f>
        <v/>
      </c>
      <c r="V112" s="756" t="str">
        <f>IFERROR(IF(Q112="ja",VLOOKUP(E112,Datengrundlage!$A$4:$M$433,13,FALSE),""),"")</f>
        <v/>
      </c>
      <c r="W112" s="8" t="str">
        <f t="shared" si="13"/>
        <v/>
      </c>
      <c r="X112" s="154" t="s">
        <v>54</v>
      </c>
      <c r="Y112" s="35">
        <f t="shared" si="15"/>
        <v>0</v>
      </c>
      <c r="Z112" s="35">
        <f t="shared" si="16"/>
        <v>0</v>
      </c>
      <c r="AA112" s="35">
        <f t="shared" si="17"/>
        <v>0</v>
      </c>
      <c r="AB112" s="35">
        <f t="shared" si="18"/>
        <v>0</v>
      </c>
      <c r="AC112" s="35">
        <f t="shared" si="19"/>
        <v>0</v>
      </c>
      <c r="AD112" s="35">
        <f t="shared" si="20"/>
        <v>0</v>
      </c>
      <c r="AE112" s="9">
        <f t="shared" si="11"/>
        <v>0</v>
      </c>
      <c r="AF112" s="119" t="str">
        <f t="shared" si="12"/>
        <v/>
      </c>
    </row>
    <row r="113" spans="3:32" ht="30" customHeight="1" x14ac:dyDescent="0.3">
      <c r="C113" s="8">
        <v>64</v>
      </c>
      <c r="D113" s="118"/>
      <c r="E113" s="39"/>
      <c r="F113" s="53" t="str">
        <f>IFERROR(VLOOKUP(E113,Datengrundlage!$A$4:$M$434,2,FALSE),(""))</f>
        <v/>
      </c>
      <c r="G113" s="40" t="s">
        <v>55</v>
      </c>
      <c r="H113" s="53" t="str">
        <f>IFERROR(IF(AND(OR(E113=250,E113=434),G113="großkörnig"),"Leguminosenmischung, großkörnig",IF(AND(OR(E113=250,E113=434),G113="kleinkörnig"),"Leguminosenmischung, kleinkörnig",VLOOKUP(E113,Datengrundlage!$A$4:$M$434,6,FALSE))),"")</f>
        <v/>
      </c>
      <c r="I113" s="53" t="str">
        <f>IFERROR(VLOOKUP(E113,Datengrundlage!$A$4:$M$434,3,FALSE),"")</f>
        <v/>
      </c>
      <c r="J113" s="131" t="str">
        <f>IFERROR(VLOOKUP(E113,Datengrundlage!$A$3:$O$434,15,FALSE),"")</f>
        <v/>
      </c>
      <c r="K113" s="131" t="str">
        <f>IFERROR(VLOOKUP(E113,Datengrundlage!$A$3:$P$433,16,FALSE),"")</f>
        <v/>
      </c>
      <c r="L113" s="42"/>
      <c r="M113" s="57" t="str">
        <f t="shared" si="14"/>
        <v/>
      </c>
      <c r="N113" s="34">
        <f t="shared" si="2"/>
        <v>0</v>
      </c>
      <c r="O113" s="34" t="str">
        <f t="shared" si="9"/>
        <v/>
      </c>
      <c r="P113" s="34" t="str">
        <f t="shared" si="10"/>
        <v/>
      </c>
      <c r="Q113" s="40" t="s">
        <v>55</v>
      </c>
      <c r="R113" s="44">
        <v>0</v>
      </c>
      <c r="S113" s="33" t="str">
        <f>IFERROR(IF(VLOOKUP(E113,Datengrundlage!$A$4:$M$433,10,FALSE)="x","ja",""),"")</f>
        <v/>
      </c>
      <c r="T113" s="33" t="str">
        <f>IFERROR(IF(VLOOKUP(E113,Datengrundlage!$A$4:$M$433,11,FALSE)="x","ja",""),"")</f>
        <v/>
      </c>
      <c r="U113" s="33" t="str">
        <f>IFERROR(IF(VLOOKUP(E113,Datengrundlage!$A$4:$M$433,12,FALSE)="x","ja",""),"")</f>
        <v/>
      </c>
      <c r="V113" s="756" t="str">
        <f>IFERROR(IF(Q113="ja",VLOOKUP(E113,Datengrundlage!$A$4:$M$433,13,FALSE),""),"")</f>
        <v/>
      </c>
      <c r="W113" s="8" t="str">
        <f t="shared" si="13"/>
        <v/>
      </c>
      <c r="X113" s="154" t="s">
        <v>54</v>
      </c>
      <c r="Y113" s="35">
        <f t="shared" si="15"/>
        <v>0</v>
      </c>
      <c r="Z113" s="35">
        <f t="shared" si="16"/>
        <v>0</v>
      </c>
      <c r="AA113" s="35">
        <f t="shared" si="17"/>
        <v>0</v>
      </c>
      <c r="AB113" s="35">
        <f t="shared" si="18"/>
        <v>0</v>
      </c>
      <c r="AC113" s="35">
        <f t="shared" si="19"/>
        <v>0</v>
      </c>
      <c r="AD113" s="35">
        <f t="shared" si="20"/>
        <v>0</v>
      </c>
      <c r="AE113" s="9">
        <f t="shared" si="11"/>
        <v>0</v>
      </c>
      <c r="AF113" s="119" t="str">
        <f t="shared" si="12"/>
        <v/>
      </c>
    </row>
    <row r="114" spans="3:32" ht="30" customHeight="1" x14ac:dyDescent="0.3">
      <c r="C114" s="8">
        <v>65</v>
      </c>
      <c r="D114" s="118"/>
      <c r="E114" s="39"/>
      <c r="F114" s="53" t="str">
        <f>IFERROR(VLOOKUP(E114,Datengrundlage!$A$4:$M$434,2,FALSE),(""))</f>
        <v/>
      </c>
      <c r="G114" s="40" t="s">
        <v>55</v>
      </c>
      <c r="H114" s="53" t="str">
        <f>IFERROR(IF(AND(OR(E114=250,E114=434),G114="großkörnig"),"Leguminosenmischung, großkörnig",IF(AND(OR(E114=250,E114=434),G114="kleinkörnig"),"Leguminosenmischung, kleinkörnig",VLOOKUP(E114,Datengrundlage!$A$4:$M$434,6,FALSE))),"")</f>
        <v/>
      </c>
      <c r="I114" s="53" t="str">
        <f>IFERROR(VLOOKUP(E114,Datengrundlage!$A$4:$M$434,3,FALSE),"")</f>
        <v/>
      </c>
      <c r="J114" s="131" t="str">
        <f>IFERROR(VLOOKUP(E114,Datengrundlage!$A$3:$O$434,15,FALSE),"")</f>
        <v/>
      </c>
      <c r="K114" s="131" t="str">
        <f>IFERROR(VLOOKUP(E114,Datengrundlage!$A$3:$P$433,16,FALSE),"")</f>
        <v/>
      </c>
      <c r="L114" s="42"/>
      <c r="M114" s="57" t="str">
        <f t="shared" ref="M114:M145" si="21">IFERROR(IF(AND(OR(I114="AL",I114="DK FF"),F114&lt;&gt;"",I114&lt;&gt;""),(L114/$F$44)*100,IF(AND(OR(I114&lt;&gt;"AL",I114&lt;&gt;"DK FF"),I114&lt;&gt;""),"kein Ackerland","")),"")</f>
        <v/>
      </c>
      <c r="N114" s="34">
        <f t="shared" ref="N114:N177" si="22">IF(K114="0",SUMIF($E$50:$E$249,E114,$M$50:$M$249),SUMIF($J$50:$J$249,J114,$M$50:$M$249))</f>
        <v>0</v>
      </c>
      <c r="O114" s="34" t="str">
        <f t="shared" si="9"/>
        <v/>
      </c>
      <c r="P114" s="34" t="str">
        <f t="shared" si="10"/>
        <v/>
      </c>
      <c r="Q114" s="40" t="s">
        <v>55</v>
      </c>
      <c r="R114" s="44">
        <v>0</v>
      </c>
      <c r="S114" s="33" t="str">
        <f>IFERROR(IF(VLOOKUP(E114,Datengrundlage!$A$4:$M$433,10,FALSE)="x","ja",""),"")</f>
        <v/>
      </c>
      <c r="T114" s="33" t="str">
        <f>IFERROR(IF(VLOOKUP(E114,Datengrundlage!$A$4:$M$433,11,FALSE)="x","ja",""),"")</f>
        <v/>
      </c>
      <c r="U114" s="33" t="str">
        <f>IFERROR(IF(VLOOKUP(E114,Datengrundlage!$A$4:$M$433,12,FALSE)="x","ja",""),"")</f>
        <v/>
      </c>
      <c r="V114" s="756" t="str">
        <f>IFERROR(IF(Q114="ja",VLOOKUP(E114,Datengrundlage!$A$4:$M$433,13,FALSE),""),"")</f>
        <v/>
      </c>
      <c r="W114" s="8" t="str">
        <f t="shared" si="13"/>
        <v/>
      </c>
      <c r="X114" s="154" t="s">
        <v>54</v>
      </c>
      <c r="Y114" s="35">
        <f t="shared" ref="Y114:Y145" si="23">IF(AND($E$8="Förderung erscheint möglich (bitte prüfen)",I114="AL",$F$33="45 €/ha (in 2023)"),L114*45,IF(AND($E$8="Förderung erscheint möglich (bitte prüfen)",I114="AL",$F$33="60 €/ha (ab 2024)"),L114*60,0))</f>
        <v>0</v>
      </c>
      <c r="Z114" s="35">
        <f t="shared" ref="Z114:Z145" si="24">IF(AND($Z$12="Voraussetzungen erfüllt",$F$38="konventionell",I114="AL",X114="ja",H114&lt;&gt;"AUKM"),L114*$AB$10,IF(AND($Z$12="Voraussetzungen erfüllt",$F$38="ökologisch",I114="AL",X114="ja",H114&lt;&gt;"AUKM"),L114*$AB$11,0))</f>
        <v>0</v>
      </c>
      <c r="AA114" s="35">
        <f t="shared" ref="AA114:AA145" si="25">IF(AND($Z$18="Voraussetzungen erfüllt",$F$38="konventionell",I114="AL",X114="ja",H114&lt;&gt;"AUKM"),L114*$AB$14,IF(AND($Z$18="Voraussetzungen erfüllt",$F$38="ökologisch",I114="AL",X114="ja",H114&lt;&gt;"AUKM"),L114*$AB$15,0))</f>
        <v>0</v>
      </c>
      <c r="AB114" s="35">
        <f t="shared" ref="AB114:AB145" si="26">IF(AND($Z$22="Voraussetzungen erfüllt",$F$38="konventionell",I114="AL",X114="ja",H114&lt;&gt;"AUKM"),L114*$AB$20,IF(AND($Z$22="Voraussetzungen erfüllt",$F$38="ökologisch",I114="AL",X114="ja",H114&lt;&gt;"AUKM"),L114*$AB$21,0))</f>
        <v>0</v>
      </c>
      <c r="AC114" s="35">
        <f t="shared" ref="AC114:AC145" si="27">IF(AND($Z$32="Voraussetzungen erfüllt",$F$38="konventionell",I114="AL",X114="ja",H114&lt;&gt;"AUKM"),L114*$AB$28,IF(AND($Z$32="Voraussetzungen erfüllt",$F$38="ökologisch",I114="AL",X114="ja",H114&lt;&gt;"AUKM"),L114*$AB$29,0))</f>
        <v>0</v>
      </c>
      <c r="AD114" s="35">
        <f t="shared" ref="AD114:AD145" si="28">IF(AND($Z$26="Voraussetzungen erfüllt",$F$38="konventionell",I114="AL",X114="ja",Q114="ja",H114&lt;&gt;"AUKM"),R114*$AB$24,IF(AND($Z$26="Voraussetzungen erfüllt",$F$38="ökologisch",I114="AL",X114="ja",Q114="ja",H114&lt;&gt;"AUKM"),R114*$AB$25,0))</f>
        <v>0</v>
      </c>
      <c r="AE114" s="9">
        <f t="shared" si="11"/>
        <v>0</v>
      </c>
      <c r="AF114" s="119" t="str">
        <f t="shared" si="12"/>
        <v/>
      </c>
    </row>
    <row r="115" spans="3:32" ht="30" customHeight="1" x14ac:dyDescent="0.3">
      <c r="C115" s="8">
        <v>66</v>
      </c>
      <c r="D115" s="118"/>
      <c r="E115" s="39"/>
      <c r="F115" s="53" t="str">
        <f>IFERROR(VLOOKUP(E115,Datengrundlage!$A$4:$M$434,2,FALSE),(""))</f>
        <v/>
      </c>
      <c r="G115" s="40" t="s">
        <v>55</v>
      </c>
      <c r="H115" s="53" t="str">
        <f>IFERROR(IF(AND(OR(E115=250,E115=434),G115="großkörnig"),"Leguminosenmischung, großkörnig",IF(AND(OR(E115=250,E115=434),G115="kleinkörnig"),"Leguminosenmischung, kleinkörnig",VLOOKUP(E115,Datengrundlage!$A$4:$M$434,6,FALSE))),"")</f>
        <v/>
      </c>
      <c r="I115" s="53" t="str">
        <f>IFERROR(VLOOKUP(E115,Datengrundlage!$A$4:$M$434,3,FALSE),"")</f>
        <v/>
      </c>
      <c r="J115" s="131" t="str">
        <f>IFERROR(VLOOKUP(E115,Datengrundlage!$A$3:$O$434,15,FALSE),"")</f>
        <v/>
      </c>
      <c r="K115" s="131" t="str">
        <f>IFERROR(VLOOKUP(E115,Datengrundlage!$A$3:$P$433,16,FALSE),"")</f>
        <v/>
      </c>
      <c r="L115" s="42"/>
      <c r="M115" s="57" t="str">
        <f t="shared" si="21"/>
        <v/>
      </c>
      <c r="N115" s="34">
        <f t="shared" si="22"/>
        <v>0</v>
      </c>
      <c r="O115" s="34" t="str">
        <f t="shared" ref="O115:O178" si="29">IF(AND(N115&lt;10,N115&lt;&gt;0,M115&lt;&gt;"kein Ackerland",E115&lt;&gt;610,E115&lt;&gt;650,E115&lt;&gt;720),"X","")</f>
        <v/>
      </c>
      <c r="P115" s="34" t="str">
        <f t="shared" ref="P115:P178" si="30">IF(OR(E115=610,E115=650,E115=720),"X","")</f>
        <v/>
      </c>
      <c r="Q115" s="40" t="s">
        <v>55</v>
      </c>
      <c r="R115" s="44">
        <v>0</v>
      </c>
      <c r="S115" s="33" t="str">
        <f>IFERROR(IF(VLOOKUP(E115,Datengrundlage!$A$4:$M$433,10,FALSE)="x","ja",""),"")</f>
        <v/>
      </c>
      <c r="T115" s="33" t="str">
        <f>IFERROR(IF(VLOOKUP(E115,Datengrundlage!$A$4:$M$433,11,FALSE)="x","ja",""),"")</f>
        <v/>
      </c>
      <c r="U115" s="33" t="str">
        <f>IFERROR(IF(VLOOKUP(E115,Datengrundlage!$A$4:$M$433,12,FALSE)="x","ja",""),"")</f>
        <v/>
      </c>
      <c r="V115" s="756" t="str">
        <f>IFERROR(IF(Q115="ja",VLOOKUP(E115,Datengrundlage!$A$4:$M$433,13,FALSE),""),"")</f>
        <v/>
      </c>
      <c r="W115" s="8" t="str">
        <f t="shared" ref="W115:W178" si="31">IFERROR(R115*V115,"")</f>
        <v/>
      </c>
      <c r="X115" s="154" t="s">
        <v>54</v>
      </c>
      <c r="Y115" s="35">
        <f t="shared" si="23"/>
        <v>0</v>
      </c>
      <c r="Z115" s="35">
        <f t="shared" si="24"/>
        <v>0</v>
      </c>
      <c r="AA115" s="35">
        <f t="shared" si="25"/>
        <v>0</v>
      </c>
      <c r="AB115" s="35">
        <f t="shared" si="26"/>
        <v>0</v>
      </c>
      <c r="AC115" s="35">
        <f t="shared" si="27"/>
        <v>0</v>
      </c>
      <c r="AD115" s="35">
        <f t="shared" si="28"/>
        <v>0</v>
      </c>
      <c r="AE115" s="9">
        <f t="shared" ref="AE115:AE178" si="32">SUM(Y115:AD115)</f>
        <v>0</v>
      </c>
      <c r="AF115" s="119" t="str">
        <f t="shared" ref="AF115:AF178" si="33">IF(AND(N115&gt;30,E115&lt;&gt;610,E115&lt;&gt;650,E115&lt;&gt;720),"Flächenanteil dieser Hauptfruchtart ist größer als 30 % (gilt nicht bei beetweisem Anbau)",IF(AND(G115&lt;&gt;"nein",OR(E115&lt;&gt;250,E115&lt;&gt;434)),"Gemengepartner nur bei NC 250 und 434 wählen",IF(AND(V115&gt;0.25,V115&lt;&gt;"",V115&lt;&gt;"nicht förderfähig"),"Der C-Faktor der Kultur ist &gt; 0,25, eine Mulchsaat ist verpflichtend",IF(AND($B$15&gt;3,$F$38=" - bitte wählen -"),"Bitte die Wirtschaftsform auswählen",IF(R115&gt;L115,"Flächenanteil in KWasser2 größer als Gesamtfläche, bitte korrigieren","")))))</f>
        <v/>
      </c>
    </row>
    <row r="116" spans="3:32" ht="30" customHeight="1" x14ac:dyDescent="0.3">
      <c r="C116" s="8">
        <v>67</v>
      </c>
      <c r="D116" s="118"/>
      <c r="E116" s="39"/>
      <c r="F116" s="53" t="str">
        <f>IFERROR(VLOOKUP(E116,Datengrundlage!$A$4:$M$434,2,FALSE),(""))</f>
        <v/>
      </c>
      <c r="G116" s="40" t="s">
        <v>55</v>
      </c>
      <c r="H116" s="53" t="str">
        <f>IFERROR(IF(AND(OR(E116=250,E116=434),G116="großkörnig"),"Leguminosenmischung, großkörnig",IF(AND(OR(E116=250,E116=434),G116="kleinkörnig"),"Leguminosenmischung, kleinkörnig",VLOOKUP(E116,Datengrundlage!$A$4:$M$434,6,FALSE))),"")</f>
        <v/>
      </c>
      <c r="I116" s="53" t="str">
        <f>IFERROR(VLOOKUP(E116,Datengrundlage!$A$4:$M$434,3,FALSE),"")</f>
        <v/>
      </c>
      <c r="J116" s="131" t="str">
        <f>IFERROR(VLOOKUP(E116,Datengrundlage!$A$3:$O$434,15,FALSE),"")</f>
        <v/>
      </c>
      <c r="K116" s="131" t="str">
        <f>IFERROR(VLOOKUP(E116,Datengrundlage!$A$3:$P$433,16,FALSE),"")</f>
        <v/>
      </c>
      <c r="L116" s="42"/>
      <c r="M116" s="57" t="str">
        <f t="shared" si="21"/>
        <v/>
      </c>
      <c r="N116" s="34">
        <f t="shared" si="22"/>
        <v>0</v>
      </c>
      <c r="O116" s="34" t="str">
        <f t="shared" si="29"/>
        <v/>
      </c>
      <c r="P116" s="34" t="str">
        <f t="shared" si="30"/>
        <v/>
      </c>
      <c r="Q116" s="40" t="s">
        <v>55</v>
      </c>
      <c r="R116" s="44">
        <v>0</v>
      </c>
      <c r="S116" s="33" t="str">
        <f>IFERROR(IF(VLOOKUP(E116,Datengrundlage!$A$4:$M$433,10,FALSE)="x","ja",""),"")</f>
        <v/>
      </c>
      <c r="T116" s="33" t="str">
        <f>IFERROR(IF(VLOOKUP(E116,Datengrundlage!$A$4:$M$433,11,FALSE)="x","ja",""),"")</f>
        <v/>
      </c>
      <c r="U116" s="33" t="str">
        <f>IFERROR(IF(VLOOKUP(E116,Datengrundlage!$A$4:$M$433,12,FALSE)="x","ja",""),"")</f>
        <v/>
      </c>
      <c r="V116" s="756" t="str">
        <f>IFERROR(IF(Q116="ja",VLOOKUP(E116,Datengrundlage!$A$4:$M$433,13,FALSE),""),"")</f>
        <v/>
      </c>
      <c r="W116" s="8" t="str">
        <f t="shared" si="31"/>
        <v/>
      </c>
      <c r="X116" s="154" t="s">
        <v>54</v>
      </c>
      <c r="Y116" s="35">
        <f t="shared" si="23"/>
        <v>0</v>
      </c>
      <c r="Z116" s="35">
        <f t="shared" si="24"/>
        <v>0</v>
      </c>
      <c r="AA116" s="35">
        <f t="shared" si="25"/>
        <v>0</v>
      </c>
      <c r="AB116" s="35">
        <f t="shared" si="26"/>
        <v>0</v>
      </c>
      <c r="AC116" s="35">
        <f t="shared" si="27"/>
        <v>0</v>
      </c>
      <c r="AD116" s="35">
        <f t="shared" si="28"/>
        <v>0</v>
      </c>
      <c r="AE116" s="9">
        <f t="shared" si="32"/>
        <v>0</v>
      </c>
      <c r="AF116" s="119" t="str">
        <f t="shared" si="33"/>
        <v/>
      </c>
    </row>
    <row r="117" spans="3:32" ht="30" customHeight="1" x14ac:dyDescent="0.3">
      <c r="C117" s="8">
        <v>68</v>
      </c>
      <c r="D117" s="118"/>
      <c r="E117" s="39"/>
      <c r="F117" s="53" t="str">
        <f>IFERROR(VLOOKUP(E117,Datengrundlage!$A$4:$M$434,2,FALSE),(""))</f>
        <v/>
      </c>
      <c r="G117" s="40" t="s">
        <v>55</v>
      </c>
      <c r="H117" s="53" t="str">
        <f>IFERROR(IF(AND(OR(E117=250,E117=434),G117="großkörnig"),"Leguminosenmischung, großkörnig",IF(AND(OR(E117=250,E117=434),G117="kleinkörnig"),"Leguminosenmischung, kleinkörnig",VLOOKUP(E117,Datengrundlage!$A$4:$M$434,6,FALSE))),"")</f>
        <v/>
      </c>
      <c r="I117" s="53" t="str">
        <f>IFERROR(VLOOKUP(E117,Datengrundlage!$A$4:$M$434,3,FALSE),"")</f>
        <v/>
      </c>
      <c r="J117" s="131" t="str">
        <f>IFERROR(VLOOKUP(E117,Datengrundlage!$A$3:$O$434,15,FALSE),"")</f>
        <v/>
      </c>
      <c r="K117" s="131" t="str">
        <f>IFERROR(VLOOKUP(E117,Datengrundlage!$A$3:$P$433,16,FALSE),"")</f>
        <v/>
      </c>
      <c r="L117" s="42"/>
      <c r="M117" s="57" t="str">
        <f t="shared" si="21"/>
        <v/>
      </c>
      <c r="N117" s="34">
        <f t="shared" si="22"/>
        <v>0</v>
      </c>
      <c r="O117" s="34" t="str">
        <f t="shared" si="29"/>
        <v/>
      </c>
      <c r="P117" s="34" t="str">
        <f t="shared" si="30"/>
        <v/>
      </c>
      <c r="Q117" s="40" t="s">
        <v>55</v>
      </c>
      <c r="R117" s="44">
        <v>0</v>
      </c>
      <c r="S117" s="33" t="str">
        <f>IFERROR(IF(VLOOKUP(E117,Datengrundlage!$A$4:$M$433,10,FALSE)="x","ja",""),"")</f>
        <v/>
      </c>
      <c r="T117" s="33" t="str">
        <f>IFERROR(IF(VLOOKUP(E117,Datengrundlage!$A$4:$M$433,11,FALSE)="x","ja",""),"")</f>
        <v/>
      </c>
      <c r="U117" s="33" t="str">
        <f>IFERROR(IF(VLOOKUP(E117,Datengrundlage!$A$4:$M$433,12,FALSE)="x","ja",""),"")</f>
        <v/>
      </c>
      <c r="V117" s="756" t="str">
        <f>IFERROR(IF(Q117="ja",VLOOKUP(E117,Datengrundlage!$A$4:$M$433,13,FALSE),""),"")</f>
        <v/>
      </c>
      <c r="W117" s="8" t="str">
        <f t="shared" si="31"/>
        <v/>
      </c>
      <c r="X117" s="154" t="s">
        <v>54</v>
      </c>
      <c r="Y117" s="35">
        <f t="shared" si="23"/>
        <v>0</v>
      </c>
      <c r="Z117" s="35">
        <f t="shared" si="24"/>
        <v>0</v>
      </c>
      <c r="AA117" s="35">
        <f t="shared" si="25"/>
        <v>0</v>
      </c>
      <c r="AB117" s="35">
        <f t="shared" si="26"/>
        <v>0</v>
      </c>
      <c r="AC117" s="35">
        <f t="shared" si="27"/>
        <v>0</v>
      </c>
      <c r="AD117" s="35">
        <f t="shared" si="28"/>
        <v>0</v>
      </c>
      <c r="AE117" s="9">
        <f t="shared" si="32"/>
        <v>0</v>
      </c>
      <c r="AF117" s="119" t="str">
        <f t="shared" si="33"/>
        <v/>
      </c>
    </row>
    <row r="118" spans="3:32" ht="30" customHeight="1" x14ac:dyDescent="0.3">
      <c r="C118" s="8">
        <v>69</v>
      </c>
      <c r="D118" s="118"/>
      <c r="E118" s="39"/>
      <c r="F118" s="53" t="str">
        <f>IFERROR(VLOOKUP(E118,Datengrundlage!$A$4:$M$434,2,FALSE),(""))</f>
        <v/>
      </c>
      <c r="G118" s="40" t="s">
        <v>55</v>
      </c>
      <c r="H118" s="53" t="str">
        <f>IFERROR(IF(AND(OR(E118=250,E118=434),G118="großkörnig"),"Leguminosenmischung, großkörnig",IF(AND(OR(E118=250,E118=434),G118="kleinkörnig"),"Leguminosenmischung, kleinkörnig",VLOOKUP(E118,Datengrundlage!$A$4:$M$434,6,FALSE))),"")</f>
        <v/>
      </c>
      <c r="I118" s="53" t="str">
        <f>IFERROR(VLOOKUP(E118,Datengrundlage!$A$4:$M$434,3,FALSE),"")</f>
        <v/>
      </c>
      <c r="J118" s="131" t="str">
        <f>IFERROR(VLOOKUP(E118,Datengrundlage!$A$3:$O$434,15,FALSE),"")</f>
        <v/>
      </c>
      <c r="K118" s="131" t="str">
        <f>IFERROR(VLOOKUP(E118,Datengrundlage!$A$3:$P$433,16,FALSE),"")</f>
        <v/>
      </c>
      <c r="L118" s="42"/>
      <c r="M118" s="57" t="str">
        <f t="shared" si="21"/>
        <v/>
      </c>
      <c r="N118" s="34">
        <f t="shared" si="22"/>
        <v>0</v>
      </c>
      <c r="O118" s="34" t="str">
        <f t="shared" si="29"/>
        <v/>
      </c>
      <c r="P118" s="34" t="str">
        <f t="shared" si="30"/>
        <v/>
      </c>
      <c r="Q118" s="40" t="s">
        <v>55</v>
      </c>
      <c r="R118" s="44">
        <v>0</v>
      </c>
      <c r="S118" s="33" t="str">
        <f>IFERROR(IF(VLOOKUP(E118,Datengrundlage!$A$4:$M$433,10,FALSE)="x","ja",""),"")</f>
        <v/>
      </c>
      <c r="T118" s="33" t="str">
        <f>IFERROR(IF(VLOOKUP(E118,Datengrundlage!$A$4:$M$433,11,FALSE)="x","ja",""),"")</f>
        <v/>
      </c>
      <c r="U118" s="33" t="str">
        <f>IFERROR(IF(VLOOKUP(E118,Datengrundlage!$A$4:$M$433,12,FALSE)="x","ja",""),"")</f>
        <v/>
      </c>
      <c r="V118" s="756" t="str">
        <f>IFERROR(IF(Q118="ja",VLOOKUP(E118,Datengrundlage!$A$4:$M$433,13,FALSE),""),"")</f>
        <v/>
      </c>
      <c r="W118" s="8" t="str">
        <f t="shared" si="31"/>
        <v/>
      </c>
      <c r="X118" s="154" t="s">
        <v>54</v>
      </c>
      <c r="Y118" s="35">
        <f t="shared" si="23"/>
        <v>0</v>
      </c>
      <c r="Z118" s="35">
        <f t="shared" si="24"/>
        <v>0</v>
      </c>
      <c r="AA118" s="35">
        <f t="shared" si="25"/>
        <v>0</v>
      </c>
      <c r="AB118" s="35">
        <f t="shared" si="26"/>
        <v>0</v>
      </c>
      <c r="AC118" s="35">
        <f t="shared" si="27"/>
        <v>0</v>
      </c>
      <c r="AD118" s="35">
        <f t="shared" si="28"/>
        <v>0</v>
      </c>
      <c r="AE118" s="9">
        <f t="shared" si="32"/>
        <v>0</v>
      </c>
      <c r="AF118" s="119" t="str">
        <f t="shared" si="33"/>
        <v/>
      </c>
    </row>
    <row r="119" spans="3:32" ht="30" customHeight="1" x14ac:dyDescent="0.3">
      <c r="C119" s="8">
        <v>70</v>
      </c>
      <c r="D119" s="118"/>
      <c r="E119" s="39"/>
      <c r="F119" s="53" t="str">
        <f>IFERROR(VLOOKUP(E119,Datengrundlage!$A$4:$M$434,2,FALSE),(""))</f>
        <v/>
      </c>
      <c r="G119" s="40" t="s">
        <v>55</v>
      </c>
      <c r="H119" s="53" t="str">
        <f>IFERROR(IF(AND(OR(E119=250,E119=434),G119="großkörnig"),"Leguminosenmischung, großkörnig",IF(AND(OR(E119=250,E119=434),G119="kleinkörnig"),"Leguminosenmischung, kleinkörnig",VLOOKUP(E119,Datengrundlage!$A$4:$M$434,6,FALSE))),"")</f>
        <v/>
      </c>
      <c r="I119" s="53" t="str">
        <f>IFERROR(VLOOKUP(E119,Datengrundlage!$A$4:$M$434,3,FALSE),"")</f>
        <v/>
      </c>
      <c r="J119" s="131" t="str">
        <f>IFERROR(VLOOKUP(E119,Datengrundlage!$A$3:$O$434,15,FALSE),"")</f>
        <v/>
      </c>
      <c r="K119" s="131" t="str">
        <f>IFERROR(VLOOKUP(E119,Datengrundlage!$A$3:$P$433,16,FALSE),"")</f>
        <v/>
      </c>
      <c r="L119" s="42"/>
      <c r="M119" s="57" t="str">
        <f t="shared" si="21"/>
        <v/>
      </c>
      <c r="N119" s="34">
        <f t="shared" si="22"/>
        <v>0</v>
      </c>
      <c r="O119" s="34" t="str">
        <f t="shared" si="29"/>
        <v/>
      </c>
      <c r="P119" s="34" t="str">
        <f t="shared" si="30"/>
        <v/>
      </c>
      <c r="Q119" s="40" t="s">
        <v>55</v>
      </c>
      <c r="R119" s="44">
        <v>0</v>
      </c>
      <c r="S119" s="33" t="str">
        <f>IFERROR(IF(VLOOKUP(E119,Datengrundlage!$A$4:$M$433,10,FALSE)="x","ja",""),"")</f>
        <v/>
      </c>
      <c r="T119" s="33" t="str">
        <f>IFERROR(IF(VLOOKUP(E119,Datengrundlage!$A$4:$M$433,11,FALSE)="x","ja",""),"")</f>
        <v/>
      </c>
      <c r="U119" s="33" t="str">
        <f>IFERROR(IF(VLOOKUP(E119,Datengrundlage!$A$4:$M$433,12,FALSE)="x","ja",""),"")</f>
        <v/>
      </c>
      <c r="V119" s="756" t="str">
        <f>IFERROR(IF(Q119="ja",VLOOKUP(E119,Datengrundlage!$A$4:$M$433,13,FALSE),""),"")</f>
        <v/>
      </c>
      <c r="W119" s="8" t="str">
        <f t="shared" si="31"/>
        <v/>
      </c>
      <c r="X119" s="154" t="s">
        <v>54</v>
      </c>
      <c r="Y119" s="35">
        <f t="shared" si="23"/>
        <v>0</v>
      </c>
      <c r="Z119" s="35">
        <f t="shared" si="24"/>
        <v>0</v>
      </c>
      <c r="AA119" s="35">
        <f t="shared" si="25"/>
        <v>0</v>
      </c>
      <c r="AB119" s="35">
        <f t="shared" si="26"/>
        <v>0</v>
      </c>
      <c r="AC119" s="35">
        <f t="shared" si="27"/>
        <v>0</v>
      </c>
      <c r="AD119" s="35">
        <f t="shared" si="28"/>
        <v>0</v>
      </c>
      <c r="AE119" s="9">
        <f t="shared" si="32"/>
        <v>0</v>
      </c>
      <c r="AF119" s="119" t="str">
        <f t="shared" si="33"/>
        <v/>
      </c>
    </row>
    <row r="120" spans="3:32" ht="30" customHeight="1" x14ac:dyDescent="0.3">
      <c r="C120" s="8">
        <v>71</v>
      </c>
      <c r="D120" s="118"/>
      <c r="E120" s="39"/>
      <c r="F120" s="53" t="str">
        <f>IFERROR(VLOOKUP(E120,Datengrundlage!$A$4:$M$434,2,FALSE),(""))</f>
        <v/>
      </c>
      <c r="G120" s="40" t="s">
        <v>55</v>
      </c>
      <c r="H120" s="53" t="str">
        <f>IFERROR(IF(AND(OR(E120=250,E120=434),G120="großkörnig"),"Leguminosenmischung, großkörnig",IF(AND(OR(E120=250,E120=434),G120="kleinkörnig"),"Leguminosenmischung, kleinkörnig",VLOOKUP(E120,Datengrundlage!$A$4:$M$434,6,FALSE))),"")</f>
        <v/>
      </c>
      <c r="I120" s="53" t="str">
        <f>IFERROR(VLOOKUP(E120,Datengrundlage!$A$4:$M$434,3,FALSE),"")</f>
        <v/>
      </c>
      <c r="J120" s="131" t="str">
        <f>IFERROR(VLOOKUP(E120,Datengrundlage!$A$3:$O$434,15,FALSE),"")</f>
        <v/>
      </c>
      <c r="K120" s="131" t="str">
        <f>IFERROR(VLOOKUP(E120,Datengrundlage!$A$3:$P$433,16,FALSE),"")</f>
        <v/>
      </c>
      <c r="L120" s="42"/>
      <c r="M120" s="57" t="str">
        <f t="shared" si="21"/>
        <v/>
      </c>
      <c r="N120" s="34">
        <f t="shared" si="22"/>
        <v>0</v>
      </c>
      <c r="O120" s="34" t="str">
        <f t="shared" si="29"/>
        <v/>
      </c>
      <c r="P120" s="34" t="str">
        <f t="shared" si="30"/>
        <v/>
      </c>
      <c r="Q120" s="40" t="s">
        <v>55</v>
      </c>
      <c r="R120" s="44">
        <v>0</v>
      </c>
      <c r="S120" s="33" t="str">
        <f>IFERROR(IF(VLOOKUP(E120,Datengrundlage!$A$4:$M$433,10,FALSE)="x","ja",""),"")</f>
        <v/>
      </c>
      <c r="T120" s="33" t="str">
        <f>IFERROR(IF(VLOOKUP(E120,Datengrundlage!$A$4:$M$433,11,FALSE)="x","ja",""),"")</f>
        <v/>
      </c>
      <c r="U120" s="33" t="str">
        <f>IFERROR(IF(VLOOKUP(E120,Datengrundlage!$A$4:$M$433,12,FALSE)="x","ja",""),"")</f>
        <v/>
      </c>
      <c r="V120" s="756" t="str">
        <f>IFERROR(IF(Q120="ja",VLOOKUP(E120,Datengrundlage!$A$4:$M$433,13,FALSE),""),"")</f>
        <v/>
      </c>
      <c r="W120" s="8" t="str">
        <f t="shared" si="31"/>
        <v/>
      </c>
      <c r="X120" s="154" t="s">
        <v>54</v>
      </c>
      <c r="Y120" s="35">
        <f t="shared" si="23"/>
        <v>0</v>
      </c>
      <c r="Z120" s="35">
        <f t="shared" si="24"/>
        <v>0</v>
      </c>
      <c r="AA120" s="35">
        <f t="shared" si="25"/>
        <v>0</v>
      </c>
      <c r="AB120" s="35">
        <f t="shared" si="26"/>
        <v>0</v>
      </c>
      <c r="AC120" s="35">
        <f t="shared" si="27"/>
        <v>0</v>
      </c>
      <c r="AD120" s="35">
        <f t="shared" si="28"/>
        <v>0</v>
      </c>
      <c r="AE120" s="9">
        <f t="shared" si="32"/>
        <v>0</v>
      </c>
      <c r="AF120" s="119" t="str">
        <f t="shared" si="33"/>
        <v/>
      </c>
    </row>
    <row r="121" spans="3:32" ht="30" customHeight="1" x14ac:dyDescent="0.3">
      <c r="C121" s="8">
        <v>72</v>
      </c>
      <c r="D121" s="118"/>
      <c r="E121" s="39"/>
      <c r="F121" s="53" t="str">
        <f>IFERROR(VLOOKUP(E121,Datengrundlage!$A$4:$M$434,2,FALSE),(""))</f>
        <v/>
      </c>
      <c r="G121" s="40" t="s">
        <v>55</v>
      </c>
      <c r="H121" s="53" t="str">
        <f>IFERROR(IF(AND(OR(E121=250,E121=434),G121="großkörnig"),"Leguminosenmischung, großkörnig",IF(AND(OR(E121=250,E121=434),G121="kleinkörnig"),"Leguminosenmischung, kleinkörnig",VLOOKUP(E121,Datengrundlage!$A$4:$M$434,6,FALSE))),"")</f>
        <v/>
      </c>
      <c r="I121" s="53" t="str">
        <f>IFERROR(VLOOKUP(E121,Datengrundlage!$A$4:$M$434,3,FALSE),"")</f>
        <v/>
      </c>
      <c r="J121" s="131" t="str">
        <f>IFERROR(VLOOKUP(E121,Datengrundlage!$A$3:$O$434,15,FALSE),"")</f>
        <v/>
      </c>
      <c r="K121" s="131" t="str">
        <f>IFERROR(VLOOKUP(E121,Datengrundlage!$A$3:$P$433,16,FALSE),"")</f>
        <v/>
      </c>
      <c r="L121" s="42"/>
      <c r="M121" s="57" t="str">
        <f t="shared" si="21"/>
        <v/>
      </c>
      <c r="N121" s="34">
        <f t="shared" si="22"/>
        <v>0</v>
      </c>
      <c r="O121" s="34" t="str">
        <f t="shared" si="29"/>
        <v/>
      </c>
      <c r="P121" s="34" t="str">
        <f t="shared" si="30"/>
        <v/>
      </c>
      <c r="Q121" s="40" t="s">
        <v>55</v>
      </c>
      <c r="R121" s="44">
        <v>0</v>
      </c>
      <c r="S121" s="33" t="str">
        <f>IFERROR(IF(VLOOKUP(E121,Datengrundlage!$A$4:$M$433,10,FALSE)="x","ja",""),"")</f>
        <v/>
      </c>
      <c r="T121" s="33" t="str">
        <f>IFERROR(IF(VLOOKUP(E121,Datengrundlage!$A$4:$M$433,11,FALSE)="x","ja",""),"")</f>
        <v/>
      </c>
      <c r="U121" s="33" t="str">
        <f>IFERROR(IF(VLOOKUP(E121,Datengrundlage!$A$4:$M$433,12,FALSE)="x","ja",""),"")</f>
        <v/>
      </c>
      <c r="V121" s="756" t="str">
        <f>IFERROR(IF(Q121="ja",VLOOKUP(E121,Datengrundlage!$A$4:$M$433,13,FALSE),""),"")</f>
        <v/>
      </c>
      <c r="W121" s="8" t="str">
        <f t="shared" si="31"/>
        <v/>
      </c>
      <c r="X121" s="154" t="s">
        <v>54</v>
      </c>
      <c r="Y121" s="35">
        <f t="shared" si="23"/>
        <v>0</v>
      </c>
      <c r="Z121" s="35">
        <f t="shared" si="24"/>
        <v>0</v>
      </c>
      <c r="AA121" s="35">
        <f t="shared" si="25"/>
        <v>0</v>
      </c>
      <c r="AB121" s="35">
        <f t="shared" si="26"/>
        <v>0</v>
      </c>
      <c r="AC121" s="35">
        <f t="shared" si="27"/>
        <v>0</v>
      </c>
      <c r="AD121" s="35">
        <f t="shared" si="28"/>
        <v>0</v>
      </c>
      <c r="AE121" s="9">
        <f t="shared" si="32"/>
        <v>0</v>
      </c>
      <c r="AF121" s="119" t="str">
        <f t="shared" si="33"/>
        <v/>
      </c>
    </row>
    <row r="122" spans="3:32" ht="30" customHeight="1" x14ac:dyDescent="0.3">
      <c r="C122" s="8">
        <v>73</v>
      </c>
      <c r="D122" s="118"/>
      <c r="E122" s="39"/>
      <c r="F122" s="53" t="str">
        <f>IFERROR(VLOOKUP(E122,Datengrundlage!$A$4:$M$434,2,FALSE),(""))</f>
        <v/>
      </c>
      <c r="G122" s="40" t="s">
        <v>55</v>
      </c>
      <c r="H122" s="53" t="str">
        <f>IFERROR(IF(AND(OR(E122=250,E122=434),G122="großkörnig"),"Leguminosenmischung, großkörnig",IF(AND(OR(E122=250,E122=434),G122="kleinkörnig"),"Leguminosenmischung, kleinkörnig",VLOOKUP(E122,Datengrundlage!$A$4:$M$434,6,FALSE))),"")</f>
        <v/>
      </c>
      <c r="I122" s="53" t="str">
        <f>IFERROR(VLOOKUP(E122,Datengrundlage!$A$4:$M$434,3,FALSE),"")</f>
        <v/>
      </c>
      <c r="J122" s="131" t="str">
        <f>IFERROR(VLOOKUP(E122,Datengrundlage!$A$3:$O$434,15,FALSE),"")</f>
        <v/>
      </c>
      <c r="K122" s="131" t="str">
        <f>IFERROR(VLOOKUP(E122,Datengrundlage!$A$3:$P$433,16,FALSE),"")</f>
        <v/>
      </c>
      <c r="L122" s="42"/>
      <c r="M122" s="57" t="str">
        <f t="shared" si="21"/>
        <v/>
      </c>
      <c r="N122" s="34">
        <f t="shared" si="22"/>
        <v>0</v>
      </c>
      <c r="O122" s="34" t="str">
        <f t="shared" si="29"/>
        <v/>
      </c>
      <c r="P122" s="34" t="str">
        <f t="shared" si="30"/>
        <v/>
      </c>
      <c r="Q122" s="40" t="s">
        <v>55</v>
      </c>
      <c r="R122" s="44">
        <v>0</v>
      </c>
      <c r="S122" s="33" t="str">
        <f>IFERROR(IF(VLOOKUP(E122,Datengrundlage!$A$4:$M$433,10,FALSE)="x","ja",""),"")</f>
        <v/>
      </c>
      <c r="T122" s="33" t="str">
        <f>IFERROR(IF(VLOOKUP(E122,Datengrundlage!$A$4:$M$433,11,FALSE)="x","ja",""),"")</f>
        <v/>
      </c>
      <c r="U122" s="33" t="str">
        <f>IFERROR(IF(VLOOKUP(E122,Datengrundlage!$A$4:$M$433,12,FALSE)="x","ja",""),"")</f>
        <v/>
      </c>
      <c r="V122" s="756" t="str">
        <f>IFERROR(IF(Q122="ja",VLOOKUP(E122,Datengrundlage!$A$4:$M$433,13,FALSE),""),"")</f>
        <v/>
      </c>
      <c r="W122" s="8" t="str">
        <f t="shared" si="31"/>
        <v/>
      </c>
      <c r="X122" s="154" t="s">
        <v>54</v>
      </c>
      <c r="Y122" s="35">
        <f t="shared" si="23"/>
        <v>0</v>
      </c>
      <c r="Z122" s="35">
        <f t="shared" si="24"/>
        <v>0</v>
      </c>
      <c r="AA122" s="35">
        <f t="shared" si="25"/>
        <v>0</v>
      </c>
      <c r="AB122" s="35">
        <f t="shared" si="26"/>
        <v>0</v>
      </c>
      <c r="AC122" s="35">
        <f t="shared" si="27"/>
        <v>0</v>
      </c>
      <c r="AD122" s="35">
        <f t="shared" si="28"/>
        <v>0</v>
      </c>
      <c r="AE122" s="9">
        <f t="shared" si="32"/>
        <v>0</v>
      </c>
      <c r="AF122" s="119" t="str">
        <f t="shared" si="33"/>
        <v/>
      </c>
    </row>
    <row r="123" spans="3:32" ht="30" customHeight="1" x14ac:dyDescent="0.3">
      <c r="C123" s="8">
        <v>74</v>
      </c>
      <c r="D123" s="118"/>
      <c r="E123" s="39"/>
      <c r="F123" s="53" t="str">
        <f>IFERROR(VLOOKUP(E123,Datengrundlage!$A$4:$M$434,2,FALSE),(""))</f>
        <v/>
      </c>
      <c r="G123" s="40" t="s">
        <v>55</v>
      </c>
      <c r="H123" s="53" t="str">
        <f>IFERROR(IF(AND(OR(E123=250,E123=434),G123="großkörnig"),"Leguminosenmischung, großkörnig",IF(AND(OR(E123=250,E123=434),G123="kleinkörnig"),"Leguminosenmischung, kleinkörnig",VLOOKUP(E123,Datengrundlage!$A$4:$M$434,6,FALSE))),"")</f>
        <v/>
      </c>
      <c r="I123" s="53" t="str">
        <f>IFERROR(VLOOKUP(E123,Datengrundlage!$A$4:$M$434,3,FALSE),"")</f>
        <v/>
      </c>
      <c r="J123" s="131" t="str">
        <f>IFERROR(VLOOKUP(E123,Datengrundlage!$A$3:$O$434,15,FALSE),"")</f>
        <v/>
      </c>
      <c r="K123" s="131" t="str">
        <f>IFERROR(VLOOKUP(E123,Datengrundlage!$A$3:$P$433,16,FALSE),"")</f>
        <v/>
      </c>
      <c r="L123" s="42"/>
      <c r="M123" s="57" t="str">
        <f t="shared" si="21"/>
        <v/>
      </c>
      <c r="N123" s="34">
        <f t="shared" si="22"/>
        <v>0</v>
      </c>
      <c r="O123" s="34" t="str">
        <f t="shared" si="29"/>
        <v/>
      </c>
      <c r="P123" s="34" t="str">
        <f t="shared" si="30"/>
        <v/>
      </c>
      <c r="Q123" s="40" t="s">
        <v>55</v>
      </c>
      <c r="R123" s="44">
        <v>0</v>
      </c>
      <c r="S123" s="33" t="str">
        <f>IFERROR(IF(VLOOKUP(E123,Datengrundlage!$A$4:$M$433,10,FALSE)="x","ja",""),"")</f>
        <v/>
      </c>
      <c r="T123" s="33" t="str">
        <f>IFERROR(IF(VLOOKUP(E123,Datengrundlage!$A$4:$M$433,11,FALSE)="x","ja",""),"")</f>
        <v/>
      </c>
      <c r="U123" s="33" t="str">
        <f>IFERROR(IF(VLOOKUP(E123,Datengrundlage!$A$4:$M$433,12,FALSE)="x","ja",""),"")</f>
        <v/>
      </c>
      <c r="V123" s="756" t="str">
        <f>IFERROR(IF(Q123="ja",VLOOKUP(E123,Datengrundlage!$A$4:$M$433,13,FALSE),""),"")</f>
        <v/>
      </c>
      <c r="W123" s="8" t="str">
        <f t="shared" si="31"/>
        <v/>
      </c>
      <c r="X123" s="154" t="s">
        <v>54</v>
      </c>
      <c r="Y123" s="35">
        <f t="shared" si="23"/>
        <v>0</v>
      </c>
      <c r="Z123" s="35">
        <f t="shared" si="24"/>
        <v>0</v>
      </c>
      <c r="AA123" s="35">
        <f t="shared" si="25"/>
        <v>0</v>
      </c>
      <c r="AB123" s="35">
        <f t="shared" si="26"/>
        <v>0</v>
      </c>
      <c r="AC123" s="35">
        <f t="shared" si="27"/>
        <v>0</v>
      </c>
      <c r="AD123" s="35">
        <f t="shared" si="28"/>
        <v>0</v>
      </c>
      <c r="AE123" s="9">
        <f t="shared" si="32"/>
        <v>0</v>
      </c>
      <c r="AF123" s="119" t="str">
        <f t="shared" si="33"/>
        <v/>
      </c>
    </row>
    <row r="124" spans="3:32" ht="30" customHeight="1" x14ac:dyDescent="0.3">
      <c r="C124" s="8">
        <v>75</v>
      </c>
      <c r="D124" s="118"/>
      <c r="E124" s="39"/>
      <c r="F124" s="53" t="str">
        <f>IFERROR(VLOOKUP(E124,Datengrundlage!$A$4:$M$434,2,FALSE),(""))</f>
        <v/>
      </c>
      <c r="G124" s="40" t="s">
        <v>55</v>
      </c>
      <c r="H124" s="53" t="str">
        <f>IFERROR(IF(AND(OR(E124=250,E124=434),G124="großkörnig"),"Leguminosenmischung, großkörnig",IF(AND(OR(E124=250,E124=434),G124="kleinkörnig"),"Leguminosenmischung, kleinkörnig",VLOOKUP(E124,Datengrundlage!$A$4:$M$434,6,FALSE))),"")</f>
        <v/>
      </c>
      <c r="I124" s="53" t="str">
        <f>IFERROR(VLOOKUP(E124,Datengrundlage!$A$4:$M$434,3,FALSE),"")</f>
        <v/>
      </c>
      <c r="J124" s="131" t="str">
        <f>IFERROR(VLOOKUP(E124,Datengrundlage!$A$3:$O$434,15,FALSE),"")</f>
        <v/>
      </c>
      <c r="K124" s="131" t="str">
        <f>IFERROR(VLOOKUP(E124,Datengrundlage!$A$3:$P$433,16,FALSE),"")</f>
        <v/>
      </c>
      <c r="L124" s="42"/>
      <c r="M124" s="57" t="str">
        <f t="shared" si="21"/>
        <v/>
      </c>
      <c r="N124" s="34">
        <f t="shared" si="22"/>
        <v>0</v>
      </c>
      <c r="O124" s="34" t="str">
        <f t="shared" si="29"/>
        <v/>
      </c>
      <c r="P124" s="34" t="str">
        <f t="shared" si="30"/>
        <v/>
      </c>
      <c r="Q124" s="40" t="s">
        <v>55</v>
      </c>
      <c r="R124" s="44">
        <v>0</v>
      </c>
      <c r="S124" s="33" t="str">
        <f>IFERROR(IF(VLOOKUP(E124,Datengrundlage!$A$4:$M$433,10,FALSE)="x","ja",""),"")</f>
        <v/>
      </c>
      <c r="T124" s="33" t="str">
        <f>IFERROR(IF(VLOOKUP(E124,Datengrundlage!$A$4:$M$433,11,FALSE)="x","ja",""),"")</f>
        <v/>
      </c>
      <c r="U124" s="33" t="str">
        <f>IFERROR(IF(VLOOKUP(E124,Datengrundlage!$A$4:$M$433,12,FALSE)="x","ja",""),"")</f>
        <v/>
      </c>
      <c r="V124" s="756" t="str">
        <f>IFERROR(IF(Q124="ja",VLOOKUP(E124,Datengrundlage!$A$4:$M$433,13,FALSE),""),"")</f>
        <v/>
      </c>
      <c r="W124" s="8" t="str">
        <f t="shared" si="31"/>
        <v/>
      </c>
      <c r="X124" s="154" t="s">
        <v>54</v>
      </c>
      <c r="Y124" s="35">
        <f t="shared" si="23"/>
        <v>0</v>
      </c>
      <c r="Z124" s="35">
        <f t="shared" si="24"/>
        <v>0</v>
      </c>
      <c r="AA124" s="35">
        <f t="shared" si="25"/>
        <v>0</v>
      </c>
      <c r="AB124" s="35">
        <f t="shared" si="26"/>
        <v>0</v>
      </c>
      <c r="AC124" s="35">
        <f t="shared" si="27"/>
        <v>0</v>
      </c>
      <c r="AD124" s="35">
        <f t="shared" si="28"/>
        <v>0</v>
      </c>
      <c r="AE124" s="9">
        <f t="shared" si="32"/>
        <v>0</v>
      </c>
      <c r="AF124" s="119" t="str">
        <f t="shared" si="33"/>
        <v/>
      </c>
    </row>
    <row r="125" spans="3:32" ht="30" customHeight="1" x14ac:dyDescent="0.3">
      <c r="C125" s="8">
        <v>76</v>
      </c>
      <c r="D125" s="118"/>
      <c r="E125" s="39"/>
      <c r="F125" s="53" t="str">
        <f>IFERROR(VLOOKUP(E125,Datengrundlage!$A$4:$M$434,2,FALSE),(""))</f>
        <v/>
      </c>
      <c r="G125" s="40" t="s">
        <v>55</v>
      </c>
      <c r="H125" s="53" t="str">
        <f>IFERROR(IF(AND(OR(E125=250,E125=434),G125="großkörnig"),"Leguminosenmischung, großkörnig",IF(AND(OR(E125=250,E125=434),G125="kleinkörnig"),"Leguminosenmischung, kleinkörnig",VLOOKUP(E125,Datengrundlage!$A$4:$M$434,6,FALSE))),"")</f>
        <v/>
      </c>
      <c r="I125" s="53" t="str">
        <f>IFERROR(VLOOKUP(E125,Datengrundlage!$A$4:$M$434,3,FALSE),"")</f>
        <v/>
      </c>
      <c r="J125" s="131" t="str">
        <f>IFERROR(VLOOKUP(E125,Datengrundlage!$A$3:$O$434,15,FALSE),"")</f>
        <v/>
      </c>
      <c r="K125" s="131" t="str">
        <f>IFERROR(VLOOKUP(E125,Datengrundlage!$A$3:$P$433,16,FALSE),"")</f>
        <v/>
      </c>
      <c r="L125" s="42"/>
      <c r="M125" s="57" t="str">
        <f t="shared" si="21"/>
        <v/>
      </c>
      <c r="N125" s="34">
        <f t="shared" si="22"/>
        <v>0</v>
      </c>
      <c r="O125" s="34" t="str">
        <f t="shared" si="29"/>
        <v/>
      </c>
      <c r="P125" s="34" t="str">
        <f t="shared" si="30"/>
        <v/>
      </c>
      <c r="Q125" s="40" t="s">
        <v>55</v>
      </c>
      <c r="R125" s="44">
        <v>0</v>
      </c>
      <c r="S125" s="33" t="str">
        <f>IFERROR(IF(VLOOKUP(E125,Datengrundlage!$A$4:$M$433,10,FALSE)="x","ja",""),"")</f>
        <v/>
      </c>
      <c r="T125" s="33" t="str">
        <f>IFERROR(IF(VLOOKUP(E125,Datengrundlage!$A$4:$M$433,11,FALSE)="x","ja",""),"")</f>
        <v/>
      </c>
      <c r="U125" s="33" t="str">
        <f>IFERROR(IF(VLOOKUP(E125,Datengrundlage!$A$4:$M$433,12,FALSE)="x","ja",""),"")</f>
        <v/>
      </c>
      <c r="V125" s="756" t="str">
        <f>IFERROR(IF(Q125="ja",VLOOKUP(E125,Datengrundlage!$A$4:$M$433,13,FALSE),""),"")</f>
        <v/>
      </c>
      <c r="W125" s="8" t="str">
        <f t="shared" si="31"/>
        <v/>
      </c>
      <c r="X125" s="154" t="s">
        <v>54</v>
      </c>
      <c r="Y125" s="35">
        <f t="shared" si="23"/>
        <v>0</v>
      </c>
      <c r="Z125" s="35">
        <f t="shared" si="24"/>
        <v>0</v>
      </c>
      <c r="AA125" s="35">
        <f t="shared" si="25"/>
        <v>0</v>
      </c>
      <c r="AB125" s="35">
        <f t="shared" si="26"/>
        <v>0</v>
      </c>
      <c r="AC125" s="35">
        <f t="shared" si="27"/>
        <v>0</v>
      </c>
      <c r="AD125" s="35">
        <f t="shared" si="28"/>
        <v>0</v>
      </c>
      <c r="AE125" s="9">
        <f t="shared" si="32"/>
        <v>0</v>
      </c>
      <c r="AF125" s="119" t="str">
        <f t="shared" si="33"/>
        <v/>
      </c>
    </row>
    <row r="126" spans="3:32" ht="30" customHeight="1" x14ac:dyDescent="0.3">
      <c r="C126" s="8">
        <v>77</v>
      </c>
      <c r="D126" s="118"/>
      <c r="E126" s="39"/>
      <c r="F126" s="53" t="str">
        <f>IFERROR(VLOOKUP(E126,Datengrundlage!$A$4:$M$434,2,FALSE),(""))</f>
        <v/>
      </c>
      <c r="G126" s="40" t="s">
        <v>55</v>
      </c>
      <c r="H126" s="53" t="str">
        <f>IFERROR(IF(AND(OR(E126=250,E126=434),G126="großkörnig"),"Leguminosenmischung, großkörnig",IF(AND(OR(E126=250,E126=434),G126="kleinkörnig"),"Leguminosenmischung, kleinkörnig",VLOOKUP(E126,Datengrundlage!$A$4:$M$434,6,FALSE))),"")</f>
        <v/>
      </c>
      <c r="I126" s="53" t="str">
        <f>IFERROR(VLOOKUP(E126,Datengrundlage!$A$4:$M$434,3,FALSE),"")</f>
        <v/>
      </c>
      <c r="J126" s="131" t="str">
        <f>IFERROR(VLOOKUP(E126,Datengrundlage!$A$3:$O$434,15,FALSE),"")</f>
        <v/>
      </c>
      <c r="K126" s="131" t="str">
        <f>IFERROR(VLOOKUP(E126,Datengrundlage!$A$3:$P$433,16,FALSE),"")</f>
        <v/>
      </c>
      <c r="L126" s="42"/>
      <c r="M126" s="57" t="str">
        <f t="shared" si="21"/>
        <v/>
      </c>
      <c r="N126" s="34">
        <f t="shared" si="22"/>
        <v>0</v>
      </c>
      <c r="O126" s="34" t="str">
        <f t="shared" si="29"/>
        <v/>
      </c>
      <c r="P126" s="34" t="str">
        <f t="shared" si="30"/>
        <v/>
      </c>
      <c r="Q126" s="40" t="s">
        <v>55</v>
      </c>
      <c r="R126" s="44">
        <v>0</v>
      </c>
      <c r="S126" s="33" t="str">
        <f>IFERROR(IF(VLOOKUP(E126,Datengrundlage!$A$4:$M$433,10,FALSE)="x","ja",""),"")</f>
        <v/>
      </c>
      <c r="T126" s="33" t="str">
        <f>IFERROR(IF(VLOOKUP(E126,Datengrundlage!$A$4:$M$433,11,FALSE)="x","ja",""),"")</f>
        <v/>
      </c>
      <c r="U126" s="33" t="str">
        <f>IFERROR(IF(VLOOKUP(E126,Datengrundlage!$A$4:$M$433,12,FALSE)="x","ja",""),"")</f>
        <v/>
      </c>
      <c r="V126" s="756" t="str">
        <f>IFERROR(IF(Q126="ja",VLOOKUP(E126,Datengrundlage!$A$4:$M$433,13,FALSE),""),"")</f>
        <v/>
      </c>
      <c r="W126" s="8" t="str">
        <f t="shared" si="31"/>
        <v/>
      </c>
      <c r="X126" s="154" t="s">
        <v>54</v>
      </c>
      <c r="Y126" s="35">
        <f t="shared" si="23"/>
        <v>0</v>
      </c>
      <c r="Z126" s="35">
        <f t="shared" si="24"/>
        <v>0</v>
      </c>
      <c r="AA126" s="35">
        <f t="shared" si="25"/>
        <v>0</v>
      </c>
      <c r="AB126" s="35">
        <f t="shared" si="26"/>
        <v>0</v>
      </c>
      <c r="AC126" s="35">
        <f t="shared" si="27"/>
        <v>0</v>
      </c>
      <c r="AD126" s="35">
        <f t="shared" si="28"/>
        <v>0</v>
      </c>
      <c r="AE126" s="9">
        <f t="shared" si="32"/>
        <v>0</v>
      </c>
      <c r="AF126" s="119" t="str">
        <f t="shared" si="33"/>
        <v/>
      </c>
    </row>
    <row r="127" spans="3:32" ht="30" customHeight="1" x14ac:dyDescent="0.3">
      <c r="C127" s="8">
        <v>78</v>
      </c>
      <c r="D127" s="118"/>
      <c r="E127" s="39"/>
      <c r="F127" s="53" t="str">
        <f>IFERROR(VLOOKUP(E127,Datengrundlage!$A$4:$M$434,2,FALSE),(""))</f>
        <v/>
      </c>
      <c r="G127" s="40" t="s">
        <v>55</v>
      </c>
      <c r="H127" s="53" t="str">
        <f>IFERROR(IF(AND(OR(E127=250,E127=434),G127="großkörnig"),"Leguminosenmischung, großkörnig",IF(AND(OR(E127=250,E127=434),G127="kleinkörnig"),"Leguminosenmischung, kleinkörnig",VLOOKUP(E127,Datengrundlage!$A$4:$M$434,6,FALSE))),"")</f>
        <v/>
      </c>
      <c r="I127" s="53" t="str">
        <f>IFERROR(VLOOKUP(E127,Datengrundlage!$A$4:$M$434,3,FALSE),"")</f>
        <v/>
      </c>
      <c r="J127" s="131" t="str">
        <f>IFERROR(VLOOKUP(E127,Datengrundlage!$A$3:$O$434,15,FALSE),"")</f>
        <v/>
      </c>
      <c r="K127" s="131" t="str">
        <f>IFERROR(VLOOKUP(E127,Datengrundlage!$A$3:$P$433,16,FALSE),"")</f>
        <v/>
      </c>
      <c r="L127" s="42"/>
      <c r="M127" s="57" t="str">
        <f t="shared" si="21"/>
        <v/>
      </c>
      <c r="N127" s="34">
        <f t="shared" si="22"/>
        <v>0</v>
      </c>
      <c r="O127" s="34" t="str">
        <f t="shared" si="29"/>
        <v/>
      </c>
      <c r="P127" s="34" t="str">
        <f t="shared" si="30"/>
        <v/>
      </c>
      <c r="Q127" s="40" t="s">
        <v>55</v>
      </c>
      <c r="R127" s="44">
        <v>0</v>
      </c>
      <c r="S127" s="33" t="str">
        <f>IFERROR(IF(VLOOKUP(E127,Datengrundlage!$A$4:$M$433,10,FALSE)="x","ja",""),"")</f>
        <v/>
      </c>
      <c r="T127" s="33" t="str">
        <f>IFERROR(IF(VLOOKUP(E127,Datengrundlage!$A$4:$M$433,11,FALSE)="x","ja",""),"")</f>
        <v/>
      </c>
      <c r="U127" s="33" t="str">
        <f>IFERROR(IF(VLOOKUP(E127,Datengrundlage!$A$4:$M$433,12,FALSE)="x","ja",""),"")</f>
        <v/>
      </c>
      <c r="V127" s="756" t="str">
        <f>IFERROR(IF(Q127="ja",VLOOKUP(E127,Datengrundlage!$A$4:$M$433,13,FALSE),""),"")</f>
        <v/>
      </c>
      <c r="W127" s="8" t="str">
        <f t="shared" si="31"/>
        <v/>
      </c>
      <c r="X127" s="154" t="s">
        <v>54</v>
      </c>
      <c r="Y127" s="35">
        <f t="shared" si="23"/>
        <v>0</v>
      </c>
      <c r="Z127" s="35">
        <f t="shared" si="24"/>
        <v>0</v>
      </c>
      <c r="AA127" s="35">
        <f t="shared" si="25"/>
        <v>0</v>
      </c>
      <c r="AB127" s="35">
        <f t="shared" si="26"/>
        <v>0</v>
      </c>
      <c r="AC127" s="35">
        <f t="shared" si="27"/>
        <v>0</v>
      </c>
      <c r="AD127" s="35">
        <f t="shared" si="28"/>
        <v>0</v>
      </c>
      <c r="AE127" s="9">
        <f t="shared" si="32"/>
        <v>0</v>
      </c>
      <c r="AF127" s="119" t="str">
        <f t="shared" si="33"/>
        <v/>
      </c>
    </row>
    <row r="128" spans="3:32" ht="30" customHeight="1" x14ac:dyDescent="0.3">
      <c r="C128" s="8">
        <v>79</v>
      </c>
      <c r="D128" s="118"/>
      <c r="E128" s="39"/>
      <c r="F128" s="53" t="str">
        <f>IFERROR(VLOOKUP(E128,Datengrundlage!$A$4:$M$434,2,FALSE),(""))</f>
        <v/>
      </c>
      <c r="G128" s="40" t="s">
        <v>55</v>
      </c>
      <c r="H128" s="53" t="str">
        <f>IFERROR(IF(AND(OR(E128=250,E128=434),G128="großkörnig"),"Leguminosenmischung, großkörnig",IF(AND(OR(E128=250,E128=434),G128="kleinkörnig"),"Leguminosenmischung, kleinkörnig",VLOOKUP(E128,Datengrundlage!$A$4:$M$434,6,FALSE))),"")</f>
        <v/>
      </c>
      <c r="I128" s="53" t="str">
        <f>IFERROR(VLOOKUP(E128,Datengrundlage!$A$4:$M$434,3,FALSE),"")</f>
        <v/>
      </c>
      <c r="J128" s="131" t="str">
        <f>IFERROR(VLOOKUP(E128,Datengrundlage!$A$3:$O$434,15,FALSE),"")</f>
        <v/>
      </c>
      <c r="K128" s="131" t="str">
        <f>IFERROR(VLOOKUP(E128,Datengrundlage!$A$3:$P$433,16,FALSE),"")</f>
        <v/>
      </c>
      <c r="L128" s="42"/>
      <c r="M128" s="57" t="str">
        <f t="shared" si="21"/>
        <v/>
      </c>
      <c r="N128" s="34">
        <f t="shared" si="22"/>
        <v>0</v>
      </c>
      <c r="O128" s="34" t="str">
        <f t="shared" si="29"/>
        <v/>
      </c>
      <c r="P128" s="34" t="str">
        <f t="shared" si="30"/>
        <v/>
      </c>
      <c r="Q128" s="40" t="s">
        <v>55</v>
      </c>
      <c r="R128" s="44">
        <v>0</v>
      </c>
      <c r="S128" s="33" t="str">
        <f>IFERROR(IF(VLOOKUP(E128,Datengrundlage!$A$4:$M$433,10,FALSE)="x","ja",""),"")</f>
        <v/>
      </c>
      <c r="T128" s="33" t="str">
        <f>IFERROR(IF(VLOOKUP(E128,Datengrundlage!$A$4:$M$433,11,FALSE)="x","ja",""),"")</f>
        <v/>
      </c>
      <c r="U128" s="33" t="str">
        <f>IFERROR(IF(VLOOKUP(E128,Datengrundlage!$A$4:$M$433,12,FALSE)="x","ja",""),"")</f>
        <v/>
      </c>
      <c r="V128" s="756" t="str">
        <f>IFERROR(IF(Q128="ja",VLOOKUP(E128,Datengrundlage!$A$4:$M$433,13,FALSE),""),"")</f>
        <v/>
      </c>
      <c r="W128" s="8" t="str">
        <f t="shared" si="31"/>
        <v/>
      </c>
      <c r="X128" s="154" t="s">
        <v>54</v>
      </c>
      <c r="Y128" s="35">
        <f t="shared" si="23"/>
        <v>0</v>
      </c>
      <c r="Z128" s="35">
        <f t="shared" si="24"/>
        <v>0</v>
      </c>
      <c r="AA128" s="35">
        <f t="shared" si="25"/>
        <v>0</v>
      </c>
      <c r="AB128" s="35">
        <f t="shared" si="26"/>
        <v>0</v>
      </c>
      <c r="AC128" s="35">
        <f t="shared" si="27"/>
        <v>0</v>
      </c>
      <c r="AD128" s="35">
        <f t="shared" si="28"/>
        <v>0</v>
      </c>
      <c r="AE128" s="9">
        <f t="shared" si="32"/>
        <v>0</v>
      </c>
      <c r="AF128" s="119" t="str">
        <f t="shared" si="33"/>
        <v/>
      </c>
    </row>
    <row r="129" spans="3:32" ht="30" customHeight="1" x14ac:dyDescent="0.3">
      <c r="C129" s="8">
        <v>80</v>
      </c>
      <c r="D129" s="118"/>
      <c r="E129" s="39"/>
      <c r="F129" s="53" t="str">
        <f>IFERROR(VLOOKUP(E129,Datengrundlage!$A$4:$M$434,2,FALSE),(""))</f>
        <v/>
      </c>
      <c r="G129" s="40" t="s">
        <v>55</v>
      </c>
      <c r="H129" s="53" t="str">
        <f>IFERROR(IF(AND(OR(E129=250,E129=434),G129="großkörnig"),"Leguminosenmischung, großkörnig",IF(AND(OR(E129=250,E129=434),G129="kleinkörnig"),"Leguminosenmischung, kleinkörnig",VLOOKUP(E129,Datengrundlage!$A$4:$M$434,6,FALSE))),"")</f>
        <v/>
      </c>
      <c r="I129" s="53" t="str">
        <f>IFERROR(VLOOKUP(E129,Datengrundlage!$A$4:$M$434,3,FALSE),"")</f>
        <v/>
      </c>
      <c r="J129" s="131" t="str">
        <f>IFERROR(VLOOKUP(E129,Datengrundlage!$A$3:$O$434,15,FALSE),"")</f>
        <v/>
      </c>
      <c r="K129" s="131" t="str">
        <f>IFERROR(VLOOKUP(E129,Datengrundlage!$A$3:$P$433,16,FALSE),"")</f>
        <v/>
      </c>
      <c r="L129" s="42"/>
      <c r="M129" s="57" t="str">
        <f t="shared" si="21"/>
        <v/>
      </c>
      <c r="N129" s="34">
        <f t="shared" si="22"/>
        <v>0</v>
      </c>
      <c r="O129" s="34" t="str">
        <f t="shared" si="29"/>
        <v/>
      </c>
      <c r="P129" s="34" t="str">
        <f t="shared" si="30"/>
        <v/>
      </c>
      <c r="Q129" s="40" t="s">
        <v>55</v>
      </c>
      <c r="R129" s="44">
        <v>0</v>
      </c>
      <c r="S129" s="33" t="str">
        <f>IFERROR(IF(VLOOKUP(E129,Datengrundlage!$A$4:$M$433,10,FALSE)="x","ja",""),"")</f>
        <v/>
      </c>
      <c r="T129" s="33" t="str">
        <f>IFERROR(IF(VLOOKUP(E129,Datengrundlage!$A$4:$M$433,11,FALSE)="x","ja",""),"")</f>
        <v/>
      </c>
      <c r="U129" s="33" t="str">
        <f>IFERROR(IF(VLOOKUP(E129,Datengrundlage!$A$4:$M$433,12,FALSE)="x","ja",""),"")</f>
        <v/>
      </c>
      <c r="V129" s="756" t="str">
        <f>IFERROR(IF(Q129="ja",VLOOKUP(E129,Datengrundlage!$A$4:$M$433,13,FALSE),""),"")</f>
        <v/>
      </c>
      <c r="W129" s="8" t="str">
        <f t="shared" si="31"/>
        <v/>
      </c>
      <c r="X129" s="154" t="s">
        <v>54</v>
      </c>
      <c r="Y129" s="35">
        <f t="shared" si="23"/>
        <v>0</v>
      </c>
      <c r="Z129" s="35">
        <f t="shared" si="24"/>
        <v>0</v>
      </c>
      <c r="AA129" s="35">
        <f t="shared" si="25"/>
        <v>0</v>
      </c>
      <c r="AB129" s="35">
        <f t="shared" si="26"/>
        <v>0</v>
      </c>
      <c r="AC129" s="35">
        <f t="shared" si="27"/>
        <v>0</v>
      </c>
      <c r="AD129" s="35">
        <f t="shared" si="28"/>
        <v>0</v>
      </c>
      <c r="AE129" s="9">
        <f t="shared" si="32"/>
        <v>0</v>
      </c>
      <c r="AF129" s="119" t="str">
        <f t="shared" si="33"/>
        <v/>
      </c>
    </row>
    <row r="130" spans="3:32" ht="30" customHeight="1" x14ac:dyDescent="0.3">
      <c r="C130" s="8">
        <v>81</v>
      </c>
      <c r="D130" s="118"/>
      <c r="E130" s="39"/>
      <c r="F130" s="53" t="str">
        <f>IFERROR(VLOOKUP(E130,Datengrundlage!$A$4:$M$434,2,FALSE),(""))</f>
        <v/>
      </c>
      <c r="G130" s="40" t="s">
        <v>55</v>
      </c>
      <c r="H130" s="53" t="str">
        <f>IFERROR(IF(AND(OR(E130=250,E130=434),G130="großkörnig"),"Leguminosenmischung, großkörnig",IF(AND(OR(E130=250,E130=434),G130="kleinkörnig"),"Leguminosenmischung, kleinkörnig",VLOOKUP(E130,Datengrundlage!$A$4:$M$434,6,FALSE))),"")</f>
        <v/>
      </c>
      <c r="I130" s="53" t="str">
        <f>IFERROR(VLOOKUP(E130,Datengrundlage!$A$4:$M$434,3,FALSE),"")</f>
        <v/>
      </c>
      <c r="J130" s="131" t="str">
        <f>IFERROR(VLOOKUP(E130,Datengrundlage!$A$3:$O$434,15,FALSE),"")</f>
        <v/>
      </c>
      <c r="K130" s="131" t="str">
        <f>IFERROR(VLOOKUP(E130,Datengrundlage!$A$3:$P$433,16,FALSE),"")</f>
        <v/>
      </c>
      <c r="L130" s="42"/>
      <c r="M130" s="57" t="str">
        <f t="shared" si="21"/>
        <v/>
      </c>
      <c r="N130" s="34">
        <f t="shared" si="22"/>
        <v>0</v>
      </c>
      <c r="O130" s="34" t="str">
        <f t="shared" si="29"/>
        <v/>
      </c>
      <c r="P130" s="34" t="str">
        <f t="shared" si="30"/>
        <v/>
      </c>
      <c r="Q130" s="40" t="s">
        <v>55</v>
      </c>
      <c r="R130" s="44">
        <v>0</v>
      </c>
      <c r="S130" s="33" t="str">
        <f>IFERROR(IF(VLOOKUP(E130,Datengrundlage!$A$4:$M$433,10,FALSE)="x","ja",""),"")</f>
        <v/>
      </c>
      <c r="T130" s="33" t="str">
        <f>IFERROR(IF(VLOOKUP(E130,Datengrundlage!$A$4:$M$433,11,FALSE)="x","ja",""),"")</f>
        <v/>
      </c>
      <c r="U130" s="33" t="str">
        <f>IFERROR(IF(VLOOKUP(E130,Datengrundlage!$A$4:$M$433,12,FALSE)="x","ja",""),"")</f>
        <v/>
      </c>
      <c r="V130" s="756" t="str">
        <f>IFERROR(IF(Q130="ja",VLOOKUP(E130,Datengrundlage!$A$4:$M$433,13,FALSE),""),"")</f>
        <v/>
      </c>
      <c r="W130" s="8" t="str">
        <f t="shared" si="31"/>
        <v/>
      </c>
      <c r="X130" s="154" t="s">
        <v>54</v>
      </c>
      <c r="Y130" s="35">
        <f t="shared" si="23"/>
        <v>0</v>
      </c>
      <c r="Z130" s="35">
        <f t="shared" si="24"/>
        <v>0</v>
      </c>
      <c r="AA130" s="35">
        <f t="shared" si="25"/>
        <v>0</v>
      </c>
      <c r="AB130" s="35">
        <f t="shared" si="26"/>
        <v>0</v>
      </c>
      <c r="AC130" s="35">
        <f t="shared" si="27"/>
        <v>0</v>
      </c>
      <c r="AD130" s="35">
        <f t="shared" si="28"/>
        <v>0</v>
      </c>
      <c r="AE130" s="9">
        <f t="shared" si="32"/>
        <v>0</v>
      </c>
      <c r="AF130" s="119" t="str">
        <f t="shared" si="33"/>
        <v/>
      </c>
    </row>
    <row r="131" spans="3:32" ht="30" customHeight="1" x14ac:dyDescent="0.3">
      <c r="C131" s="8">
        <v>82</v>
      </c>
      <c r="D131" s="118"/>
      <c r="E131" s="39"/>
      <c r="F131" s="53" t="str">
        <f>IFERROR(VLOOKUP(E131,Datengrundlage!$A$4:$M$434,2,FALSE),(""))</f>
        <v/>
      </c>
      <c r="G131" s="40" t="s">
        <v>55</v>
      </c>
      <c r="H131" s="53" t="str">
        <f>IFERROR(IF(AND(OR(E131=250,E131=434),G131="großkörnig"),"Leguminosenmischung, großkörnig",IF(AND(OR(E131=250,E131=434),G131="kleinkörnig"),"Leguminosenmischung, kleinkörnig",VLOOKUP(E131,Datengrundlage!$A$4:$M$434,6,FALSE))),"")</f>
        <v/>
      </c>
      <c r="I131" s="53" t="str">
        <f>IFERROR(VLOOKUP(E131,Datengrundlage!$A$4:$M$434,3,FALSE),"")</f>
        <v/>
      </c>
      <c r="J131" s="131" t="str">
        <f>IFERROR(VLOOKUP(E131,Datengrundlage!$A$3:$O$434,15,FALSE),"")</f>
        <v/>
      </c>
      <c r="K131" s="131" t="str">
        <f>IFERROR(VLOOKUP(E131,Datengrundlage!$A$3:$P$433,16,FALSE),"")</f>
        <v/>
      </c>
      <c r="L131" s="42"/>
      <c r="M131" s="57" t="str">
        <f t="shared" si="21"/>
        <v/>
      </c>
      <c r="N131" s="34">
        <f t="shared" si="22"/>
        <v>0</v>
      </c>
      <c r="O131" s="34" t="str">
        <f t="shared" si="29"/>
        <v/>
      </c>
      <c r="P131" s="34" t="str">
        <f t="shared" si="30"/>
        <v/>
      </c>
      <c r="Q131" s="40" t="s">
        <v>55</v>
      </c>
      <c r="R131" s="44">
        <v>0</v>
      </c>
      <c r="S131" s="33" t="str">
        <f>IFERROR(IF(VLOOKUP(E131,Datengrundlage!$A$4:$M$433,10,FALSE)="x","ja",""),"")</f>
        <v/>
      </c>
      <c r="T131" s="33" t="str">
        <f>IFERROR(IF(VLOOKUP(E131,Datengrundlage!$A$4:$M$433,11,FALSE)="x","ja",""),"")</f>
        <v/>
      </c>
      <c r="U131" s="33" t="str">
        <f>IFERROR(IF(VLOOKUP(E131,Datengrundlage!$A$4:$M$433,12,FALSE)="x","ja",""),"")</f>
        <v/>
      </c>
      <c r="V131" s="756" t="str">
        <f>IFERROR(IF(Q131="ja",VLOOKUP(E131,Datengrundlage!$A$4:$M$433,13,FALSE),""),"")</f>
        <v/>
      </c>
      <c r="W131" s="8" t="str">
        <f t="shared" si="31"/>
        <v/>
      </c>
      <c r="X131" s="154" t="s">
        <v>54</v>
      </c>
      <c r="Y131" s="35">
        <f t="shared" si="23"/>
        <v>0</v>
      </c>
      <c r="Z131" s="35">
        <f t="shared" si="24"/>
        <v>0</v>
      </c>
      <c r="AA131" s="35">
        <f t="shared" si="25"/>
        <v>0</v>
      </c>
      <c r="AB131" s="35">
        <f t="shared" si="26"/>
        <v>0</v>
      </c>
      <c r="AC131" s="35">
        <f t="shared" si="27"/>
        <v>0</v>
      </c>
      <c r="AD131" s="35">
        <f t="shared" si="28"/>
        <v>0</v>
      </c>
      <c r="AE131" s="9">
        <f t="shared" si="32"/>
        <v>0</v>
      </c>
      <c r="AF131" s="119" t="str">
        <f t="shared" si="33"/>
        <v/>
      </c>
    </row>
    <row r="132" spans="3:32" ht="30" customHeight="1" x14ac:dyDescent="0.3">
      <c r="C132" s="8">
        <v>83</v>
      </c>
      <c r="D132" s="118"/>
      <c r="E132" s="39"/>
      <c r="F132" s="53" t="str">
        <f>IFERROR(VLOOKUP(E132,Datengrundlage!$A$4:$M$434,2,FALSE),(""))</f>
        <v/>
      </c>
      <c r="G132" s="40" t="s">
        <v>55</v>
      </c>
      <c r="H132" s="53" t="str">
        <f>IFERROR(IF(AND(OR(E132=250,E132=434),G132="großkörnig"),"Leguminosenmischung, großkörnig",IF(AND(OR(E132=250,E132=434),G132="kleinkörnig"),"Leguminosenmischung, kleinkörnig",VLOOKUP(E132,Datengrundlage!$A$4:$M$434,6,FALSE))),"")</f>
        <v/>
      </c>
      <c r="I132" s="53" t="str">
        <f>IFERROR(VLOOKUP(E132,Datengrundlage!$A$4:$M$434,3,FALSE),"")</f>
        <v/>
      </c>
      <c r="J132" s="131" t="str">
        <f>IFERROR(VLOOKUP(E132,Datengrundlage!$A$3:$O$434,15,FALSE),"")</f>
        <v/>
      </c>
      <c r="K132" s="131" t="str">
        <f>IFERROR(VLOOKUP(E132,Datengrundlage!$A$3:$P$433,16,FALSE),"")</f>
        <v/>
      </c>
      <c r="L132" s="42"/>
      <c r="M132" s="57" t="str">
        <f t="shared" si="21"/>
        <v/>
      </c>
      <c r="N132" s="34">
        <f t="shared" si="22"/>
        <v>0</v>
      </c>
      <c r="O132" s="34" t="str">
        <f t="shared" si="29"/>
        <v/>
      </c>
      <c r="P132" s="34" t="str">
        <f t="shared" si="30"/>
        <v/>
      </c>
      <c r="Q132" s="40" t="s">
        <v>55</v>
      </c>
      <c r="R132" s="44">
        <v>0</v>
      </c>
      <c r="S132" s="33" t="str">
        <f>IFERROR(IF(VLOOKUP(E132,Datengrundlage!$A$4:$M$433,10,FALSE)="x","ja",""),"")</f>
        <v/>
      </c>
      <c r="T132" s="33" t="str">
        <f>IFERROR(IF(VLOOKUP(E132,Datengrundlage!$A$4:$M$433,11,FALSE)="x","ja",""),"")</f>
        <v/>
      </c>
      <c r="U132" s="33" t="str">
        <f>IFERROR(IF(VLOOKUP(E132,Datengrundlage!$A$4:$M$433,12,FALSE)="x","ja",""),"")</f>
        <v/>
      </c>
      <c r="V132" s="756" t="str">
        <f>IFERROR(IF(Q132="ja",VLOOKUP(E132,Datengrundlage!$A$4:$M$433,13,FALSE),""),"")</f>
        <v/>
      </c>
      <c r="W132" s="8" t="str">
        <f t="shared" si="31"/>
        <v/>
      </c>
      <c r="X132" s="154" t="s">
        <v>54</v>
      </c>
      <c r="Y132" s="35">
        <f t="shared" si="23"/>
        <v>0</v>
      </c>
      <c r="Z132" s="35">
        <f t="shared" si="24"/>
        <v>0</v>
      </c>
      <c r="AA132" s="35">
        <f t="shared" si="25"/>
        <v>0</v>
      </c>
      <c r="AB132" s="35">
        <f t="shared" si="26"/>
        <v>0</v>
      </c>
      <c r="AC132" s="35">
        <f t="shared" si="27"/>
        <v>0</v>
      </c>
      <c r="AD132" s="35">
        <f t="shared" si="28"/>
        <v>0</v>
      </c>
      <c r="AE132" s="9">
        <f t="shared" si="32"/>
        <v>0</v>
      </c>
      <c r="AF132" s="119" t="str">
        <f t="shared" si="33"/>
        <v/>
      </c>
    </row>
    <row r="133" spans="3:32" ht="30" customHeight="1" x14ac:dyDescent="0.3">
      <c r="C133" s="8">
        <v>84</v>
      </c>
      <c r="D133" s="118"/>
      <c r="E133" s="39"/>
      <c r="F133" s="53" t="str">
        <f>IFERROR(VLOOKUP(E133,Datengrundlage!$A$4:$M$434,2,FALSE),(""))</f>
        <v/>
      </c>
      <c r="G133" s="40" t="s">
        <v>55</v>
      </c>
      <c r="H133" s="53" t="str">
        <f>IFERROR(IF(AND(OR(E133=250,E133=434),G133="großkörnig"),"Leguminosenmischung, großkörnig",IF(AND(OR(E133=250,E133=434),G133="kleinkörnig"),"Leguminosenmischung, kleinkörnig",VLOOKUP(E133,Datengrundlage!$A$4:$M$434,6,FALSE))),"")</f>
        <v/>
      </c>
      <c r="I133" s="53" t="str">
        <f>IFERROR(VLOOKUP(E133,Datengrundlage!$A$4:$M$434,3,FALSE),"")</f>
        <v/>
      </c>
      <c r="J133" s="131" t="str">
        <f>IFERROR(VLOOKUP(E133,Datengrundlage!$A$3:$O$434,15,FALSE),"")</f>
        <v/>
      </c>
      <c r="K133" s="131" t="str">
        <f>IFERROR(VLOOKUP(E133,Datengrundlage!$A$3:$P$433,16,FALSE),"")</f>
        <v/>
      </c>
      <c r="L133" s="42"/>
      <c r="M133" s="57" t="str">
        <f t="shared" si="21"/>
        <v/>
      </c>
      <c r="N133" s="34">
        <f t="shared" si="22"/>
        <v>0</v>
      </c>
      <c r="O133" s="34" t="str">
        <f t="shared" si="29"/>
        <v/>
      </c>
      <c r="P133" s="34" t="str">
        <f t="shared" si="30"/>
        <v/>
      </c>
      <c r="Q133" s="40" t="s">
        <v>55</v>
      </c>
      <c r="R133" s="44">
        <v>0</v>
      </c>
      <c r="S133" s="33" t="str">
        <f>IFERROR(IF(VLOOKUP(E133,Datengrundlage!$A$4:$M$433,10,FALSE)="x","ja",""),"")</f>
        <v/>
      </c>
      <c r="T133" s="33" t="str">
        <f>IFERROR(IF(VLOOKUP(E133,Datengrundlage!$A$4:$M$433,11,FALSE)="x","ja",""),"")</f>
        <v/>
      </c>
      <c r="U133" s="33" t="str">
        <f>IFERROR(IF(VLOOKUP(E133,Datengrundlage!$A$4:$M$433,12,FALSE)="x","ja",""),"")</f>
        <v/>
      </c>
      <c r="V133" s="756" t="str">
        <f>IFERROR(IF(Q133="ja",VLOOKUP(E133,Datengrundlage!$A$4:$M$433,13,FALSE),""),"")</f>
        <v/>
      </c>
      <c r="W133" s="8" t="str">
        <f t="shared" si="31"/>
        <v/>
      </c>
      <c r="X133" s="154" t="s">
        <v>54</v>
      </c>
      <c r="Y133" s="35">
        <f t="shared" si="23"/>
        <v>0</v>
      </c>
      <c r="Z133" s="35">
        <f t="shared" si="24"/>
        <v>0</v>
      </c>
      <c r="AA133" s="35">
        <f t="shared" si="25"/>
        <v>0</v>
      </c>
      <c r="AB133" s="35">
        <f t="shared" si="26"/>
        <v>0</v>
      </c>
      <c r="AC133" s="35">
        <f t="shared" si="27"/>
        <v>0</v>
      </c>
      <c r="AD133" s="35">
        <f t="shared" si="28"/>
        <v>0</v>
      </c>
      <c r="AE133" s="9">
        <f t="shared" si="32"/>
        <v>0</v>
      </c>
      <c r="AF133" s="119" t="str">
        <f t="shared" si="33"/>
        <v/>
      </c>
    </row>
    <row r="134" spans="3:32" ht="30" customHeight="1" x14ac:dyDescent="0.3">
      <c r="C134" s="8">
        <v>85</v>
      </c>
      <c r="D134" s="118"/>
      <c r="E134" s="39"/>
      <c r="F134" s="53" t="str">
        <f>IFERROR(VLOOKUP(E134,Datengrundlage!$A$4:$M$434,2,FALSE),(""))</f>
        <v/>
      </c>
      <c r="G134" s="40" t="s">
        <v>55</v>
      </c>
      <c r="H134" s="53" t="str">
        <f>IFERROR(IF(AND(OR(E134=250,E134=434),G134="großkörnig"),"Leguminosenmischung, großkörnig",IF(AND(OR(E134=250,E134=434),G134="kleinkörnig"),"Leguminosenmischung, kleinkörnig",VLOOKUP(E134,Datengrundlage!$A$4:$M$434,6,FALSE))),"")</f>
        <v/>
      </c>
      <c r="I134" s="53" t="str">
        <f>IFERROR(VLOOKUP(E134,Datengrundlage!$A$4:$M$434,3,FALSE),"")</f>
        <v/>
      </c>
      <c r="J134" s="131" t="str">
        <f>IFERROR(VLOOKUP(E134,Datengrundlage!$A$3:$O$434,15,FALSE),"")</f>
        <v/>
      </c>
      <c r="K134" s="131" t="str">
        <f>IFERROR(VLOOKUP(E134,Datengrundlage!$A$3:$P$433,16,FALSE),"")</f>
        <v/>
      </c>
      <c r="L134" s="42"/>
      <c r="M134" s="57" t="str">
        <f t="shared" si="21"/>
        <v/>
      </c>
      <c r="N134" s="34">
        <f t="shared" si="22"/>
        <v>0</v>
      </c>
      <c r="O134" s="34" t="str">
        <f t="shared" si="29"/>
        <v/>
      </c>
      <c r="P134" s="34" t="str">
        <f t="shared" si="30"/>
        <v/>
      </c>
      <c r="Q134" s="40" t="s">
        <v>55</v>
      </c>
      <c r="R134" s="44">
        <v>0</v>
      </c>
      <c r="S134" s="33" t="str">
        <f>IFERROR(IF(VLOOKUP(E134,Datengrundlage!$A$4:$M$433,10,FALSE)="x","ja",""),"")</f>
        <v/>
      </c>
      <c r="T134" s="33" t="str">
        <f>IFERROR(IF(VLOOKUP(E134,Datengrundlage!$A$4:$M$433,11,FALSE)="x","ja",""),"")</f>
        <v/>
      </c>
      <c r="U134" s="33" t="str">
        <f>IFERROR(IF(VLOOKUP(E134,Datengrundlage!$A$4:$M$433,12,FALSE)="x","ja",""),"")</f>
        <v/>
      </c>
      <c r="V134" s="756" t="str">
        <f>IFERROR(IF(Q134="ja",VLOOKUP(E134,Datengrundlage!$A$4:$M$433,13,FALSE),""),"")</f>
        <v/>
      </c>
      <c r="W134" s="8" t="str">
        <f t="shared" si="31"/>
        <v/>
      </c>
      <c r="X134" s="154" t="s">
        <v>54</v>
      </c>
      <c r="Y134" s="35">
        <f t="shared" si="23"/>
        <v>0</v>
      </c>
      <c r="Z134" s="35">
        <f t="shared" si="24"/>
        <v>0</v>
      </c>
      <c r="AA134" s="35">
        <f t="shared" si="25"/>
        <v>0</v>
      </c>
      <c r="AB134" s="35">
        <f t="shared" si="26"/>
        <v>0</v>
      </c>
      <c r="AC134" s="35">
        <f t="shared" si="27"/>
        <v>0</v>
      </c>
      <c r="AD134" s="35">
        <f t="shared" si="28"/>
        <v>0</v>
      </c>
      <c r="AE134" s="9">
        <f t="shared" si="32"/>
        <v>0</v>
      </c>
      <c r="AF134" s="119" t="str">
        <f t="shared" si="33"/>
        <v/>
      </c>
    </row>
    <row r="135" spans="3:32" ht="30" customHeight="1" x14ac:dyDescent="0.3">
      <c r="C135" s="8">
        <v>86</v>
      </c>
      <c r="D135" s="118"/>
      <c r="E135" s="39"/>
      <c r="F135" s="53" t="str">
        <f>IFERROR(VLOOKUP(E135,Datengrundlage!$A$4:$M$434,2,FALSE),(""))</f>
        <v/>
      </c>
      <c r="G135" s="40" t="s">
        <v>55</v>
      </c>
      <c r="H135" s="53" t="str">
        <f>IFERROR(IF(AND(OR(E135=250,E135=434),G135="großkörnig"),"Leguminosenmischung, großkörnig",IF(AND(OR(E135=250,E135=434),G135="kleinkörnig"),"Leguminosenmischung, kleinkörnig",VLOOKUP(E135,Datengrundlage!$A$4:$M$434,6,FALSE))),"")</f>
        <v/>
      </c>
      <c r="I135" s="53" t="str">
        <f>IFERROR(VLOOKUP(E135,Datengrundlage!$A$4:$M$434,3,FALSE),"")</f>
        <v/>
      </c>
      <c r="J135" s="131" t="str">
        <f>IFERROR(VLOOKUP(E135,Datengrundlage!$A$3:$O$434,15,FALSE),"")</f>
        <v/>
      </c>
      <c r="K135" s="131" t="str">
        <f>IFERROR(VLOOKUP(E135,Datengrundlage!$A$3:$P$433,16,FALSE),"")</f>
        <v/>
      </c>
      <c r="L135" s="42"/>
      <c r="M135" s="57" t="str">
        <f t="shared" si="21"/>
        <v/>
      </c>
      <c r="N135" s="34">
        <f t="shared" si="22"/>
        <v>0</v>
      </c>
      <c r="O135" s="34" t="str">
        <f t="shared" si="29"/>
        <v/>
      </c>
      <c r="P135" s="34" t="str">
        <f t="shared" si="30"/>
        <v/>
      </c>
      <c r="Q135" s="40" t="s">
        <v>55</v>
      </c>
      <c r="R135" s="44">
        <v>0</v>
      </c>
      <c r="S135" s="33" t="str">
        <f>IFERROR(IF(VLOOKUP(E135,Datengrundlage!$A$4:$M$433,10,FALSE)="x","ja",""),"")</f>
        <v/>
      </c>
      <c r="T135" s="33" t="str">
        <f>IFERROR(IF(VLOOKUP(E135,Datengrundlage!$A$4:$M$433,11,FALSE)="x","ja",""),"")</f>
        <v/>
      </c>
      <c r="U135" s="33" t="str">
        <f>IFERROR(IF(VLOOKUP(E135,Datengrundlage!$A$4:$M$433,12,FALSE)="x","ja",""),"")</f>
        <v/>
      </c>
      <c r="V135" s="756" t="str">
        <f>IFERROR(IF(Q135="ja",VLOOKUP(E135,Datengrundlage!$A$4:$M$433,13,FALSE),""),"")</f>
        <v/>
      </c>
      <c r="W135" s="8" t="str">
        <f t="shared" si="31"/>
        <v/>
      </c>
      <c r="X135" s="154" t="s">
        <v>54</v>
      </c>
      <c r="Y135" s="35">
        <f t="shared" si="23"/>
        <v>0</v>
      </c>
      <c r="Z135" s="35">
        <f t="shared" si="24"/>
        <v>0</v>
      </c>
      <c r="AA135" s="35">
        <f t="shared" si="25"/>
        <v>0</v>
      </c>
      <c r="AB135" s="35">
        <f t="shared" si="26"/>
        <v>0</v>
      </c>
      <c r="AC135" s="35">
        <f t="shared" si="27"/>
        <v>0</v>
      </c>
      <c r="AD135" s="35">
        <f t="shared" si="28"/>
        <v>0</v>
      </c>
      <c r="AE135" s="9">
        <f t="shared" si="32"/>
        <v>0</v>
      </c>
      <c r="AF135" s="119" t="str">
        <f t="shared" si="33"/>
        <v/>
      </c>
    </row>
    <row r="136" spans="3:32" ht="30" customHeight="1" x14ac:dyDescent="0.3">
      <c r="C136" s="8">
        <v>87</v>
      </c>
      <c r="D136" s="118"/>
      <c r="E136" s="39"/>
      <c r="F136" s="53" t="str">
        <f>IFERROR(VLOOKUP(E136,Datengrundlage!$A$4:$M$434,2,FALSE),(""))</f>
        <v/>
      </c>
      <c r="G136" s="40" t="s">
        <v>55</v>
      </c>
      <c r="H136" s="53" t="str">
        <f>IFERROR(IF(AND(OR(E136=250,E136=434),G136="großkörnig"),"Leguminosenmischung, großkörnig",IF(AND(OR(E136=250,E136=434),G136="kleinkörnig"),"Leguminosenmischung, kleinkörnig",VLOOKUP(E136,Datengrundlage!$A$4:$M$434,6,FALSE))),"")</f>
        <v/>
      </c>
      <c r="I136" s="53" t="str">
        <f>IFERROR(VLOOKUP(E136,Datengrundlage!$A$4:$M$434,3,FALSE),"")</f>
        <v/>
      </c>
      <c r="J136" s="131" t="str">
        <f>IFERROR(VLOOKUP(E136,Datengrundlage!$A$3:$O$434,15,FALSE),"")</f>
        <v/>
      </c>
      <c r="K136" s="131" t="str">
        <f>IFERROR(VLOOKUP(E136,Datengrundlage!$A$3:$P$433,16,FALSE),"")</f>
        <v/>
      </c>
      <c r="L136" s="42"/>
      <c r="M136" s="57" t="str">
        <f t="shared" si="21"/>
        <v/>
      </c>
      <c r="N136" s="34">
        <f t="shared" si="22"/>
        <v>0</v>
      </c>
      <c r="O136" s="34" t="str">
        <f t="shared" si="29"/>
        <v/>
      </c>
      <c r="P136" s="34" t="str">
        <f t="shared" si="30"/>
        <v/>
      </c>
      <c r="Q136" s="40" t="s">
        <v>55</v>
      </c>
      <c r="R136" s="44">
        <v>0</v>
      </c>
      <c r="S136" s="33" t="str">
        <f>IFERROR(IF(VLOOKUP(E136,Datengrundlage!$A$4:$M$433,10,FALSE)="x","ja",""),"")</f>
        <v/>
      </c>
      <c r="T136" s="33" t="str">
        <f>IFERROR(IF(VLOOKUP(E136,Datengrundlage!$A$4:$M$433,11,FALSE)="x","ja",""),"")</f>
        <v/>
      </c>
      <c r="U136" s="33" t="str">
        <f>IFERROR(IF(VLOOKUP(E136,Datengrundlage!$A$4:$M$433,12,FALSE)="x","ja",""),"")</f>
        <v/>
      </c>
      <c r="V136" s="756" t="str">
        <f>IFERROR(IF(Q136="ja",VLOOKUP(E136,Datengrundlage!$A$4:$M$433,13,FALSE),""),"")</f>
        <v/>
      </c>
      <c r="W136" s="8" t="str">
        <f t="shared" si="31"/>
        <v/>
      </c>
      <c r="X136" s="154" t="s">
        <v>54</v>
      </c>
      <c r="Y136" s="35">
        <f t="shared" si="23"/>
        <v>0</v>
      </c>
      <c r="Z136" s="35">
        <f t="shared" si="24"/>
        <v>0</v>
      </c>
      <c r="AA136" s="35">
        <f t="shared" si="25"/>
        <v>0</v>
      </c>
      <c r="AB136" s="35">
        <f t="shared" si="26"/>
        <v>0</v>
      </c>
      <c r="AC136" s="35">
        <f t="shared" si="27"/>
        <v>0</v>
      </c>
      <c r="AD136" s="35">
        <f t="shared" si="28"/>
        <v>0</v>
      </c>
      <c r="AE136" s="9">
        <f t="shared" si="32"/>
        <v>0</v>
      </c>
      <c r="AF136" s="119" t="str">
        <f t="shared" si="33"/>
        <v/>
      </c>
    </row>
    <row r="137" spans="3:32" ht="30" customHeight="1" x14ac:dyDescent="0.3">
      <c r="C137" s="8">
        <v>88</v>
      </c>
      <c r="D137" s="118"/>
      <c r="E137" s="39"/>
      <c r="F137" s="53" t="str">
        <f>IFERROR(VLOOKUP(E137,Datengrundlage!$A$4:$M$434,2,FALSE),(""))</f>
        <v/>
      </c>
      <c r="G137" s="40" t="s">
        <v>55</v>
      </c>
      <c r="H137" s="53" t="str">
        <f>IFERROR(IF(AND(OR(E137=250,E137=434),G137="großkörnig"),"Leguminosenmischung, großkörnig",IF(AND(OR(E137=250,E137=434),G137="kleinkörnig"),"Leguminosenmischung, kleinkörnig",VLOOKUP(E137,Datengrundlage!$A$4:$M$434,6,FALSE))),"")</f>
        <v/>
      </c>
      <c r="I137" s="53" t="str">
        <f>IFERROR(VLOOKUP(E137,Datengrundlage!$A$4:$M$434,3,FALSE),"")</f>
        <v/>
      </c>
      <c r="J137" s="131" t="str">
        <f>IFERROR(VLOOKUP(E137,Datengrundlage!$A$3:$O$434,15,FALSE),"")</f>
        <v/>
      </c>
      <c r="K137" s="131" t="str">
        <f>IFERROR(VLOOKUP(E137,Datengrundlage!$A$3:$P$433,16,FALSE),"")</f>
        <v/>
      </c>
      <c r="L137" s="42"/>
      <c r="M137" s="57" t="str">
        <f t="shared" si="21"/>
        <v/>
      </c>
      <c r="N137" s="34">
        <f t="shared" si="22"/>
        <v>0</v>
      </c>
      <c r="O137" s="34" t="str">
        <f t="shared" si="29"/>
        <v/>
      </c>
      <c r="P137" s="34" t="str">
        <f t="shared" si="30"/>
        <v/>
      </c>
      <c r="Q137" s="40" t="s">
        <v>55</v>
      </c>
      <c r="R137" s="44">
        <v>0</v>
      </c>
      <c r="S137" s="33" t="str">
        <f>IFERROR(IF(VLOOKUP(E137,Datengrundlage!$A$4:$M$433,10,FALSE)="x","ja",""),"")</f>
        <v/>
      </c>
      <c r="T137" s="33" t="str">
        <f>IFERROR(IF(VLOOKUP(E137,Datengrundlage!$A$4:$M$433,11,FALSE)="x","ja",""),"")</f>
        <v/>
      </c>
      <c r="U137" s="33" t="str">
        <f>IFERROR(IF(VLOOKUP(E137,Datengrundlage!$A$4:$M$433,12,FALSE)="x","ja",""),"")</f>
        <v/>
      </c>
      <c r="V137" s="756" t="str">
        <f>IFERROR(IF(Q137="ja",VLOOKUP(E137,Datengrundlage!$A$4:$M$433,13,FALSE),""),"")</f>
        <v/>
      </c>
      <c r="W137" s="8" t="str">
        <f t="shared" si="31"/>
        <v/>
      </c>
      <c r="X137" s="154" t="s">
        <v>54</v>
      </c>
      <c r="Y137" s="35">
        <f t="shared" si="23"/>
        <v>0</v>
      </c>
      <c r="Z137" s="35">
        <f t="shared" si="24"/>
        <v>0</v>
      </c>
      <c r="AA137" s="35">
        <f t="shared" si="25"/>
        <v>0</v>
      </c>
      <c r="AB137" s="35">
        <f t="shared" si="26"/>
        <v>0</v>
      </c>
      <c r="AC137" s="35">
        <f t="shared" si="27"/>
        <v>0</v>
      </c>
      <c r="AD137" s="35">
        <f t="shared" si="28"/>
        <v>0</v>
      </c>
      <c r="AE137" s="9">
        <f t="shared" si="32"/>
        <v>0</v>
      </c>
      <c r="AF137" s="119" t="str">
        <f t="shared" si="33"/>
        <v/>
      </c>
    </row>
    <row r="138" spans="3:32" ht="30" customHeight="1" x14ac:dyDescent="0.3">
      <c r="C138" s="8">
        <v>89</v>
      </c>
      <c r="D138" s="118"/>
      <c r="E138" s="39"/>
      <c r="F138" s="53" t="str">
        <f>IFERROR(VLOOKUP(E138,Datengrundlage!$A$4:$M$434,2,FALSE),(""))</f>
        <v/>
      </c>
      <c r="G138" s="40" t="s">
        <v>55</v>
      </c>
      <c r="H138" s="53" t="str">
        <f>IFERROR(IF(AND(OR(E138=250,E138=434),G138="großkörnig"),"Leguminosenmischung, großkörnig",IF(AND(OR(E138=250,E138=434),G138="kleinkörnig"),"Leguminosenmischung, kleinkörnig",VLOOKUP(E138,Datengrundlage!$A$4:$M$434,6,FALSE))),"")</f>
        <v/>
      </c>
      <c r="I138" s="53" t="str">
        <f>IFERROR(VLOOKUP(E138,Datengrundlage!$A$4:$M$434,3,FALSE),"")</f>
        <v/>
      </c>
      <c r="J138" s="131" t="str">
        <f>IFERROR(VLOOKUP(E138,Datengrundlage!$A$3:$O$434,15,FALSE),"")</f>
        <v/>
      </c>
      <c r="K138" s="131" t="str">
        <f>IFERROR(VLOOKUP(E138,Datengrundlage!$A$3:$P$433,16,FALSE),"")</f>
        <v/>
      </c>
      <c r="L138" s="42"/>
      <c r="M138" s="57" t="str">
        <f t="shared" si="21"/>
        <v/>
      </c>
      <c r="N138" s="34">
        <f t="shared" si="22"/>
        <v>0</v>
      </c>
      <c r="O138" s="34" t="str">
        <f t="shared" si="29"/>
        <v/>
      </c>
      <c r="P138" s="34" t="str">
        <f t="shared" si="30"/>
        <v/>
      </c>
      <c r="Q138" s="40" t="s">
        <v>55</v>
      </c>
      <c r="R138" s="44">
        <v>0</v>
      </c>
      <c r="S138" s="33" t="str">
        <f>IFERROR(IF(VLOOKUP(E138,Datengrundlage!$A$4:$M$433,10,FALSE)="x","ja",""),"")</f>
        <v/>
      </c>
      <c r="T138" s="33" t="str">
        <f>IFERROR(IF(VLOOKUP(E138,Datengrundlage!$A$4:$M$433,11,FALSE)="x","ja",""),"")</f>
        <v/>
      </c>
      <c r="U138" s="33" t="str">
        <f>IFERROR(IF(VLOOKUP(E138,Datengrundlage!$A$4:$M$433,12,FALSE)="x","ja",""),"")</f>
        <v/>
      </c>
      <c r="V138" s="756" t="str">
        <f>IFERROR(IF(Q138="ja",VLOOKUP(E138,Datengrundlage!$A$4:$M$433,13,FALSE),""),"")</f>
        <v/>
      </c>
      <c r="W138" s="8" t="str">
        <f t="shared" si="31"/>
        <v/>
      </c>
      <c r="X138" s="154" t="s">
        <v>54</v>
      </c>
      <c r="Y138" s="35">
        <f t="shared" si="23"/>
        <v>0</v>
      </c>
      <c r="Z138" s="35">
        <f t="shared" si="24"/>
        <v>0</v>
      </c>
      <c r="AA138" s="35">
        <f t="shared" si="25"/>
        <v>0</v>
      </c>
      <c r="AB138" s="35">
        <f t="shared" si="26"/>
        <v>0</v>
      </c>
      <c r="AC138" s="35">
        <f t="shared" si="27"/>
        <v>0</v>
      </c>
      <c r="AD138" s="35">
        <f t="shared" si="28"/>
        <v>0</v>
      </c>
      <c r="AE138" s="9">
        <f t="shared" si="32"/>
        <v>0</v>
      </c>
      <c r="AF138" s="119" t="str">
        <f t="shared" si="33"/>
        <v/>
      </c>
    </row>
    <row r="139" spans="3:32" ht="30" customHeight="1" x14ac:dyDescent="0.3">
      <c r="C139" s="8">
        <v>90</v>
      </c>
      <c r="D139" s="118"/>
      <c r="E139" s="39"/>
      <c r="F139" s="53" t="str">
        <f>IFERROR(VLOOKUP(E139,Datengrundlage!$A$4:$M$434,2,FALSE),(""))</f>
        <v/>
      </c>
      <c r="G139" s="40" t="s">
        <v>55</v>
      </c>
      <c r="H139" s="53" t="str">
        <f>IFERROR(IF(AND(OR(E139=250,E139=434),G139="großkörnig"),"Leguminosenmischung, großkörnig",IF(AND(OR(E139=250,E139=434),G139="kleinkörnig"),"Leguminosenmischung, kleinkörnig",VLOOKUP(E139,Datengrundlage!$A$4:$M$434,6,FALSE))),"")</f>
        <v/>
      </c>
      <c r="I139" s="53" t="str">
        <f>IFERROR(VLOOKUP(E139,Datengrundlage!$A$4:$M$434,3,FALSE),"")</f>
        <v/>
      </c>
      <c r="J139" s="131" t="str">
        <f>IFERROR(VLOOKUP(E139,Datengrundlage!$A$3:$O$434,15,FALSE),"")</f>
        <v/>
      </c>
      <c r="K139" s="131" t="str">
        <f>IFERROR(VLOOKUP(E139,Datengrundlage!$A$3:$P$433,16,FALSE),"")</f>
        <v/>
      </c>
      <c r="L139" s="42"/>
      <c r="M139" s="57" t="str">
        <f t="shared" si="21"/>
        <v/>
      </c>
      <c r="N139" s="34">
        <f t="shared" si="22"/>
        <v>0</v>
      </c>
      <c r="O139" s="34" t="str">
        <f t="shared" si="29"/>
        <v/>
      </c>
      <c r="P139" s="34" t="str">
        <f t="shared" si="30"/>
        <v/>
      </c>
      <c r="Q139" s="40" t="s">
        <v>55</v>
      </c>
      <c r="R139" s="44">
        <v>0</v>
      </c>
      <c r="S139" s="33" t="str">
        <f>IFERROR(IF(VLOOKUP(E139,Datengrundlage!$A$4:$M$433,10,FALSE)="x","ja",""),"")</f>
        <v/>
      </c>
      <c r="T139" s="33" t="str">
        <f>IFERROR(IF(VLOOKUP(E139,Datengrundlage!$A$4:$M$433,11,FALSE)="x","ja",""),"")</f>
        <v/>
      </c>
      <c r="U139" s="33" t="str">
        <f>IFERROR(IF(VLOOKUP(E139,Datengrundlage!$A$4:$M$433,12,FALSE)="x","ja",""),"")</f>
        <v/>
      </c>
      <c r="V139" s="756" t="str">
        <f>IFERROR(IF(Q139="ja",VLOOKUP(E139,Datengrundlage!$A$4:$M$433,13,FALSE),""),"")</f>
        <v/>
      </c>
      <c r="W139" s="8" t="str">
        <f t="shared" si="31"/>
        <v/>
      </c>
      <c r="X139" s="154" t="s">
        <v>54</v>
      </c>
      <c r="Y139" s="35">
        <f t="shared" si="23"/>
        <v>0</v>
      </c>
      <c r="Z139" s="35">
        <f t="shared" si="24"/>
        <v>0</v>
      </c>
      <c r="AA139" s="35">
        <f t="shared" si="25"/>
        <v>0</v>
      </c>
      <c r="AB139" s="35">
        <f t="shared" si="26"/>
        <v>0</v>
      </c>
      <c r="AC139" s="35">
        <f t="shared" si="27"/>
        <v>0</v>
      </c>
      <c r="AD139" s="35">
        <f t="shared" si="28"/>
        <v>0</v>
      </c>
      <c r="AE139" s="9">
        <f t="shared" si="32"/>
        <v>0</v>
      </c>
      <c r="AF139" s="119" t="str">
        <f t="shared" si="33"/>
        <v/>
      </c>
    </row>
    <row r="140" spans="3:32" ht="30" customHeight="1" x14ac:dyDescent="0.3">
      <c r="C140" s="8">
        <v>91</v>
      </c>
      <c r="D140" s="118"/>
      <c r="E140" s="39"/>
      <c r="F140" s="53" t="str">
        <f>IFERROR(VLOOKUP(E140,Datengrundlage!$A$4:$M$434,2,FALSE),(""))</f>
        <v/>
      </c>
      <c r="G140" s="40" t="s">
        <v>55</v>
      </c>
      <c r="H140" s="53" t="str">
        <f>IFERROR(IF(AND(OR(E140=250,E140=434),G140="großkörnig"),"Leguminosenmischung, großkörnig",IF(AND(OR(E140=250,E140=434),G140="kleinkörnig"),"Leguminosenmischung, kleinkörnig",VLOOKUP(E140,Datengrundlage!$A$4:$M$434,6,FALSE))),"")</f>
        <v/>
      </c>
      <c r="I140" s="53" t="str">
        <f>IFERROR(VLOOKUP(E140,Datengrundlage!$A$4:$M$434,3,FALSE),"")</f>
        <v/>
      </c>
      <c r="J140" s="131" t="str">
        <f>IFERROR(VLOOKUP(E140,Datengrundlage!$A$3:$O$434,15,FALSE),"")</f>
        <v/>
      </c>
      <c r="K140" s="131" t="str">
        <f>IFERROR(VLOOKUP(E140,Datengrundlage!$A$3:$P$433,16,FALSE),"")</f>
        <v/>
      </c>
      <c r="L140" s="42"/>
      <c r="M140" s="57" t="str">
        <f t="shared" si="21"/>
        <v/>
      </c>
      <c r="N140" s="34">
        <f t="shared" si="22"/>
        <v>0</v>
      </c>
      <c r="O140" s="34" t="str">
        <f t="shared" si="29"/>
        <v/>
      </c>
      <c r="P140" s="34" t="str">
        <f t="shared" si="30"/>
        <v/>
      </c>
      <c r="Q140" s="40" t="s">
        <v>55</v>
      </c>
      <c r="R140" s="44">
        <v>0</v>
      </c>
      <c r="S140" s="33" t="str">
        <f>IFERROR(IF(VLOOKUP(E140,Datengrundlage!$A$4:$M$433,10,FALSE)="x","ja",""),"")</f>
        <v/>
      </c>
      <c r="T140" s="33" t="str">
        <f>IFERROR(IF(VLOOKUP(E140,Datengrundlage!$A$4:$M$433,11,FALSE)="x","ja",""),"")</f>
        <v/>
      </c>
      <c r="U140" s="33" t="str">
        <f>IFERROR(IF(VLOOKUP(E140,Datengrundlage!$A$4:$M$433,12,FALSE)="x","ja",""),"")</f>
        <v/>
      </c>
      <c r="V140" s="756" t="str">
        <f>IFERROR(IF(Q140="ja",VLOOKUP(E140,Datengrundlage!$A$4:$M$433,13,FALSE),""),"")</f>
        <v/>
      </c>
      <c r="W140" s="8" t="str">
        <f t="shared" si="31"/>
        <v/>
      </c>
      <c r="X140" s="154" t="s">
        <v>54</v>
      </c>
      <c r="Y140" s="35">
        <f t="shared" si="23"/>
        <v>0</v>
      </c>
      <c r="Z140" s="35">
        <f t="shared" si="24"/>
        <v>0</v>
      </c>
      <c r="AA140" s="35">
        <f t="shared" si="25"/>
        <v>0</v>
      </c>
      <c r="AB140" s="35">
        <f t="shared" si="26"/>
        <v>0</v>
      </c>
      <c r="AC140" s="35">
        <f t="shared" si="27"/>
        <v>0</v>
      </c>
      <c r="AD140" s="35">
        <f t="shared" si="28"/>
        <v>0</v>
      </c>
      <c r="AE140" s="9">
        <f t="shared" si="32"/>
        <v>0</v>
      </c>
      <c r="AF140" s="119" t="str">
        <f t="shared" si="33"/>
        <v/>
      </c>
    </row>
    <row r="141" spans="3:32" ht="30" customHeight="1" x14ac:dyDescent="0.3">
      <c r="C141" s="8">
        <v>92</v>
      </c>
      <c r="D141" s="118"/>
      <c r="E141" s="39"/>
      <c r="F141" s="53" t="str">
        <f>IFERROR(VLOOKUP(E141,Datengrundlage!$A$4:$M$434,2,FALSE),(""))</f>
        <v/>
      </c>
      <c r="G141" s="40" t="s">
        <v>55</v>
      </c>
      <c r="H141" s="53" t="str">
        <f>IFERROR(IF(AND(OR(E141=250,E141=434),G141="großkörnig"),"Leguminosenmischung, großkörnig",IF(AND(OR(E141=250,E141=434),G141="kleinkörnig"),"Leguminosenmischung, kleinkörnig",VLOOKUP(E141,Datengrundlage!$A$4:$M$434,6,FALSE))),"")</f>
        <v/>
      </c>
      <c r="I141" s="53" t="str">
        <f>IFERROR(VLOOKUP(E141,Datengrundlage!$A$4:$M$434,3,FALSE),"")</f>
        <v/>
      </c>
      <c r="J141" s="131" t="str">
        <f>IFERROR(VLOOKUP(E141,Datengrundlage!$A$3:$O$434,15,FALSE),"")</f>
        <v/>
      </c>
      <c r="K141" s="131" t="str">
        <f>IFERROR(VLOOKUP(E141,Datengrundlage!$A$3:$P$433,16,FALSE),"")</f>
        <v/>
      </c>
      <c r="L141" s="42"/>
      <c r="M141" s="57" t="str">
        <f t="shared" si="21"/>
        <v/>
      </c>
      <c r="N141" s="34">
        <f t="shared" si="22"/>
        <v>0</v>
      </c>
      <c r="O141" s="34" t="str">
        <f t="shared" si="29"/>
        <v/>
      </c>
      <c r="P141" s="34" t="str">
        <f t="shared" si="30"/>
        <v/>
      </c>
      <c r="Q141" s="40" t="s">
        <v>55</v>
      </c>
      <c r="R141" s="44">
        <v>0</v>
      </c>
      <c r="S141" s="33" t="str">
        <f>IFERROR(IF(VLOOKUP(E141,Datengrundlage!$A$4:$M$433,10,FALSE)="x","ja",""),"")</f>
        <v/>
      </c>
      <c r="T141" s="33" t="str">
        <f>IFERROR(IF(VLOOKUP(E141,Datengrundlage!$A$4:$M$433,11,FALSE)="x","ja",""),"")</f>
        <v/>
      </c>
      <c r="U141" s="33" t="str">
        <f>IFERROR(IF(VLOOKUP(E141,Datengrundlage!$A$4:$M$433,12,FALSE)="x","ja",""),"")</f>
        <v/>
      </c>
      <c r="V141" s="756" t="str">
        <f>IFERROR(IF(Q141="ja",VLOOKUP(E141,Datengrundlage!$A$4:$M$433,13,FALSE),""),"")</f>
        <v/>
      </c>
      <c r="W141" s="8" t="str">
        <f t="shared" si="31"/>
        <v/>
      </c>
      <c r="X141" s="154" t="s">
        <v>54</v>
      </c>
      <c r="Y141" s="35">
        <f t="shared" si="23"/>
        <v>0</v>
      </c>
      <c r="Z141" s="35">
        <f t="shared" si="24"/>
        <v>0</v>
      </c>
      <c r="AA141" s="35">
        <f t="shared" si="25"/>
        <v>0</v>
      </c>
      <c r="AB141" s="35">
        <f t="shared" si="26"/>
        <v>0</v>
      </c>
      <c r="AC141" s="35">
        <f t="shared" si="27"/>
        <v>0</v>
      </c>
      <c r="AD141" s="35">
        <f t="shared" si="28"/>
        <v>0</v>
      </c>
      <c r="AE141" s="9">
        <f t="shared" si="32"/>
        <v>0</v>
      </c>
      <c r="AF141" s="119" t="str">
        <f t="shared" si="33"/>
        <v/>
      </c>
    </row>
    <row r="142" spans="3:32" ht="30" customHeight="1" x14ac:dyDescent="0.3">
      <c r="C142" s="8">
        <v>93</v>
      </c>
      <c r="D142" s="118"/>
      <c r="E142" s="39"/>
      <c r="F142" s="53" t="str">
        <f>IFERROR(VLOOKUP(E142,Datengrundlage!$A$4:$M$434,2,FALSE),(""))</f>
        <v/>
      </c>
      <c r="G142" s="40" t="s">
        <v>55</v>
      </c>
      <c r="H142" s="53" t="str">
        <f>IFERROR(IF(AND(OR(E142=250,E142=434),G142="großkörnig"),"Leguminosenmischung, großkörnig",IF(AND(OR(E142=250,E142=434),G142="kleinkörnig"),"Leguminosenmischung, kleinkörnig",VLOOKUP(E142,Datengrundlage!$A$4:$M$434,6,FALSE))),"")</f>
        <v/>
      </c>
      <c r="I142" s="53" t="str">
        <f>IFERROR(VLOOKUP(E142,Datengrundlage!$A$4:$M$434,3,FALSE),"")</f>
        <v/>
      </c>
      <c r="J142" s="131" t="str">
        <f>IFERROR(VLOOKUP(E142,Datengrundlage!$A$3:$O$434,15,FALSE),"")</f>
        <v/>
      </c>
      <c r="K142" s="131" t="str">
        <f>IFERROR(VLOOKUP(E142,Datengrundlage!$A$3:$P$433,16,FALSE),"")</f>
        <v/>
      </c>
      <c r="L142" s="42"/>
      <c r="M142" s="57" t="str">
        <f t="shared" si="21"/>
        <v/>
      </c>
      <c r="N142" s="34">
        <f t="shared" si="22"/>
        <v>0</v>
      </c>
      <c r="O142" s="34" t="str">
        <f t="shared" si="29"/>
        <v/>
      </c>
      <c r="P142" s="34" t="str">
        <f t="shared" si="30"/>
        <v/>
      </c>
      <c r="Q142" s="40" t="s">
        <v>55</v>
      </c>
      <c r="R142" s="44">
        <v>0</v>
      </c>
      <c r="S142" s="33" t="str">
        <f>IFERROR(IF(VLOOKUP(E142,Datengrundlage!$A$4:$M$433,10,FALSE)="x","ja",""),"")</f>
        <v/>
      </c>
      <c r="T142" s="33" t="str">
        <f>IFERROR(IF(VLOOKUP(E142,Datengrundlage!$A$4:$M$433,11,FALSE)="x","ja",""),"")</f>
        <v/>
      </c>
      <c r="U142" s="33" t="str">
        <f>IFERROR(IF(VLOOKUP(E142,Datengrundlage!$A$4:$M$433,12,FALSE)="x","ja",""),"")</f>
        <v/>
      </c>
      <c r="V142" s="756" t="str">
        <f>IFERROR(IF(Q142="ja",VLOOKUP(E142,Datengrundlage!$A$4:$M$433,13,FALSE),""),"")</f>
        <v/>
      </c>
      <c r="W142" s="8" t="str">
        <f t="shared" si="31"/>
        <v/>
      </c>
      <c r="X142" s="154" t="s">
        <v>54</v>
      </c>
      <c r="Y142" s="35">
        <f t="shared" si="23"/>
        <v>0</v>
      </c>
      <c r="Z142" s="35">
        <f t="shared" si="24"/>
        <v>0</v>
      </c>
      <c r="AA142" s="35">
        <f t="shared" si="25"/>
        <v>0</v>
      </c>
      <c r="AB142" s="35">
        <f t="shared" si="26"/>
        <v>0</v>
      </c>
      <c r="AC142" s="35">
        <f t="shared" si="27"/>
        <v>0</v>
      </c>
      <c r="AD142" s="35">
        <f t="shared" si="28"/>
        <v>0</v>
      </c>
      <c r="AE142" s="9">
        <f t="shared" si="32"/>
        <v>0</v>
      </c>
      <c r="AF142" s="119" t="str">
        <f t="shared" si="33"/>
        <v/>
      </c>
    </row>
    <row r="143" spans="3:32" ht="30" customHeight="1" x14ac:dyDescent="0.3">
      <c r="C143" s="8">
        <v>94</v>
      </c>
      <c r="D143" s="118"/>
      <c r="E143" s="39"/>
      <c r="F143" s="53" t="str">
        <f>IFERROR(VLOOKUP(E143,Datengrundlage!$A$4:$M$434,2,FALSE),(""))</f>
        <v/>
      </c>
      <c r="G143" s="40" t="s">
        <v>55</v>
      </c>
      <c r="H143" s="53" t="str">
        <f>IFERROR(IF(AND(OR(E143=250,E143=434),G143="großkörnig"),"Leguminosenmischung, großkörnig",IF(AND(OR(E143=250,E143=434),G143="kleinkörnig"),"Leguminosenmischung, kleinkörnig",VLOOKUP(E143,Datengrundlage!$A$4:$M$434,6,FALSE))),"")</f>
        <v/>
      </c>
      <c r="I143" s="53" t="str">
        <f>IFERROR(VLOOKUP(E143,Datengrundlage!$A$4:$M$434,3,FALSE),"")</f>
        <v/>
      </c>
      <c r="J143" s="131" t="str">
        <f>IFERROR(VLOOKUP(E143,Datengrundlage!$A$3:$O$434,15,FALSE),"")</f>
        <v/>
      </c>
      <c r="K143" s="131" t="str">
        <f>IFERROR(VLOOKUP(E143,Datengrundlage!$A$3:$P$433,16,FALSE),"")</f>
        <v/>
      </c>
      <c r="L143" s="42"/>
      <c r="M143" s="57" t="str">
        <f t="shared" si="21"/>
        <v/>
      </c>
      <c r="N143" s="34">
        <f t="shared" si="22"/>
        <v>0</v>
      </c>
      <c r="O143" s="34" t="str">
        <f t="shared" si="29"/>
        <v/>
      </c>
      <c r="P143" s="34" t="str">
        <f t="shared" si="30"/>
        <v/>
      </c>
      <c r="Q143" s="40" t="s">
        <v>55</v>
      </c>
      <c r="R143" s="44">
        <v>0</v>
      </c>
      <c r="S143" s="33" t="str">
        <f>IFERROR(IF(VLOOKUP(E143,Datengrundlage!$A$4:$M$433,10,FALSE)="x","ja",""),"")</f>
        <v/>
      </c>
      <c r="T143" s="33" t="str">
        <f>IFERROR(IF(VLOOKUP(E143,Datengrundlage!$A$4:$M$433,11,FALSE)="x","ja",""),"")</f>
        <v/>
      </c>
      <c r="U143" s="33" t="str">
        <f>IFERROR(IF(VLOOKUP(E143,Datengrundlage!$A$4:$M$433,12,FALSE)="x","ja",""),"")</f>
        <v/>
      </c>
      <c r="V143" s="756" t="str">
        <f>IFERROR(IF(Q143="ja",VLOOKUP(E143,Datengrundlage!$A$4:$M$433,13,FALSE),""),"")</f>
        <v/>
      </c>
      <c r="W143" s="8" t="str">
        <f t="shared" si="31"/>
        <v/>
      </c>
      <c r="X143" s="154" t="s">
        <v>54</v>
      </c>
      <c r="Y143" s="35">
        <f t="shared" si="23"/>
        <v>0</v>
      </c>
      <c r="Z143" s="35">
        <f t="shared" si="24"/>
        <v>0</v>
      </c>
      <c r="AA143" s="35">
        <f t="shared" si="25"/>
        <v>0</v>
      </c>
      <c r="AB143" s="35">
        <f t="shared" si="26"/>
        <v>0</v>
      </c>
      <c r="AC143" s="35">
        <f t="shared" si="27"/>
        <v>0</v>
      </c>
      <c r="AD143" s="35">
        <f t="shared" si="28"/>
        <v>0</v>
      </c>
      <c r="AE143" s="9">
        <f t="shared" si="32"/>
        <v>0</v>
      </c>
      <c r="AF143" s="119" t="str">
        <f t="shared" si="33"/>
        <v/>
      </c>
    </row>
    <row r="144" spans="3:32" ht="30" customHeight="1" x14ac:dyDescent="0.3">
      <c r="C144" s="8">
        <v>95</v>
      </c>
      <c r="D144" s="118"/>
      <c r="E144" s="39"/>
      <c r="F144" s="53" t="str">
        <f>IFERROR(VLOOKUP(E144,Datengrundlage!$A$4:$M$434,2,FALSE),(""))</f>
        <v/>
      </c>
      <c r="G144" s="40" t="s">
        <v>55</v>
      </c>
      <c r="H144" s="53" t="str">
        <f>IFERROR(IF(AND(OR(E144=250,E144=434),G144="großkörnig"),"Leguminosenmischung, großkörnig",IF(AND(OR(E144=250,E144=434),G144="kleinkörnig"),"Leguminosenmischung, kleinkörnig",VLOOKUP(E144,Datengrundlage!$A$4:$M$434,6,FALSE))),"")</f>
        <v/>
      </c>
      <c r="I144" s="53" t="str">
        <f>IFERROR(VLOOKUP(E144,Datengrundlage!$A$4:$M$434,3,FALSE),"")</f>
        <v/>
      </c>
      <c r="J144" s="131" t="str">
        <f>IFERROR(VLOOKUP(E144,Datengrundlage!$A$3:$O$434,15,FALSE),"")</f>
        <v/>
      </c>
      <c r="K144" s="131" t="str">
        <f>IFERROR(VLOOKUP(E144,Datengrundlage!$A$3:$P$433,16,FALSE),"")</f>
        <v/>
      </c>
      <c r="L144" s="42"/>
      <c r="M144" s="57" t="str">
        <f t="shared" si="21"/>
        <v/>
      </c>
      <c r="N144" s="34">
        <f t="shared" si="22"/>
        <v>0</v>
      </c>
      <c r="O144" s="34" t="str">
        <f t="shared" si="29"/>
        <v/>
      </c>
      <c r="P144" s="34" t="str">
        <f t="shared" si="30"/>
        <v/>
      </c>
      <c r="Q144" s="40" t="s">
        <v>55</v>
      </c>
      <c r="R144" s="44">
        <v>0</v>
      </c>
      <c r="S144" s="33" t="str">
        <f>IFERROR(IF(VLOOKUP(E144,Datengrundlage!$A$4:$M$433,10,FALSE)="x","ja",""),"")</f>
        <v/>
      </c>
      <c r="T144" s="33" t="str">
        <f>IFERROR(IF(VLOOKUP(E144,Datengrundlage!$A$4:$M$433,11,FALSE)="x","ja",""),"")</f>
        <v/>
      </c>
      <c r="U144" s="33" t="str">
        <f>IFERROR(IF(VLOOKUP(E144,Datengrundlage!$A$4:$M$433,12,FALSE)="x","ja",""),"")</f>
        <v/>
      </c>
      <c r="V144" s="756" t="str">
        <f>IFERROR(IF(Q144="ja",VLOOKUP(E144,Datengrundlage!$A$4:$M$433,13,FALSE),""),"")</f>
        <v/>
      </c>
      <c r="W144" s="8" t="str">
        <f t="shared" si="31"/>
        <v/>
      </c>
      <c r="X144" s="154" t="s">
        <v>54</v>
      </c>
      <c r="Y144" s="35">
        <f t="shared" si="23"/>
        <v>0</v>
      </c>
      <c r="Z144" s="35">
        <f t="shared" si="24"/>
        <v>0</v>
      </c>
      <c r="AA144" s="35">
        <f t="shared" si="25"/>
        <v>0</v>
      </c>
      <c r="AB144" s="35">
        <f t="shared" si="26"/>
        <v>0</v>
      </c>
      <c r="AC144" s="35">
        <f t="shared" si="27"/>
        <v>0</v>
      </c>
      <c r="AD144" s="35">
        <f t="shared" si="28"/>
        <v>0</v>
      </c>
      <c r="AE144" s="9">
        <f t="shared" si="32"/>
        <v>0</v>
      </c>
      <c r="AF144" s="119" t="str">
        <f t="shared" si="33"/>
        <v/>
      </c>
    </row>
    <row r="145" spans="3:32" ht="30" customHeight="1" x14ac:dyDescent="0.3">
      <c r="C145" s="8">
        <v>96</v>
      </c>
      <c r="D145" s="118"/>
      <c r="E145" s="39"/>
      <c r="F145" s="53" t="str">
        <f>IFERROR(VLOOKUP(E145,Datengrundlage!$A$4:$M$434,2,FALSE),(""))</f>
        <v/>
      </c>
      <c r="G145" s="40" t="s">
        <v>55</v>
      </c>
      <c r="H145" s="53" t="str">
        <f>IFERROR(IF(AND(OR(E145=250,E145=434),G145="großkörnig"),"Leguminosenmischung, großkörnig",IF(AND(OR(E145=250,E145=434),G145="kleinkörnig"),"Leguminosenmischung, kleinkörnig",VLOOKUP(E145,Datengrundlage!$A$4:$M$434,6,FALSE))),"")</f>
        <v/>
      </c>
      <c r="I145" s="53" t="str">
        <f>IFERROR(VLOOKUP(E145,Datengrundlage!$A$4:$M$434,3,FALSE),"")</f>
        <v/>
      </c>
      <c r="J145" s="131" t="str">
        <f>IFERROR(VLOOKUP(E145,Datengrundlage!$A$3:$O$434,15,FALSE),"")</f>
        <v/>
      </c>
      <c r="K145" s="131" t="str">
        <f>IFERROR(VLOOKUP(E145,Datengrundlage!$A$3:$P$433,16,FALSE),"")</f>
        <v/>
      </c>
      <c r="L145" s="42"/>
      <c r="M145" s="57" t="str">
        <f t="shared" si="21"/>
        <v/>
      </c>
      <c r="N145" s="34">
        <f t="shared" si="22"/>
        <v>0</v>
      </c>
      <c r="O145" s="34" t="str">
        <f t="shared" si="29"/>
        <v/>
      </c>
      <c r="P145" s="34" t="str">
        <f t="shared" si="30"/>
        <v/>
      </c>
      <c r="Q145" s="40" t="s">
        <v>55</v>
      </c>
      <c r="R145" s="44">
        <v>0</v>
      </c>
      <c r="S145" s="33" t="str">
        <f>IFERROR(IF(VLOOKUP(E145,Datengrundlage!$A$4:$M$433,10,FALSE)="x","ja",""),"")</f>
        <v/>
      </c>
      <c r="T145" s="33" t="str">
        <f>IFERROR(IF(VLOOKUP(E145,Datengrundlage!$A$4:$M$433,11,FALSE)="x","ja",""),"")</f>
        <v/>
      </c>
      <c r="U145" s="33" t="str">
        <f>IFERROR(IF(VLOOKUP(E145,Datengrundlage!$A$4:$M$433,12,FALSE)="x","ja",""),"")</f>
        <v/>
      </c>
      <c r="V145" s="756" t="str">
        <f>IFERROR(IF(Q145="ja",VLOOKUP(E145,Datengrundlage!$A$4:$M$433,13,FALSE),""),"")</f>
        <v/>
      </c>
      <c r="W145" s="8" t="str">
        <f t="shared" si="31"/>
        <v/>
      </c>
      <c r="X145" s="154" t="s">
        <v>54</v>
      </c>
      <c r="Y145" s="35">
        <f t="shared" si="23"/>
        <v>0</v>
      </c>
      <c r="Z145" s="35">
        <f t="shared" si="24"/>
        <v>0</v>
      </c>
      <c r="AA145" s="35">
        <f t="shared" si="25"/>
        <v>0</v>
      </c>
      <c r="AB145" s="35">
        <f t="shared" si="26"/>
        <v>0</v>
      </c>
      <c r="AC145" s="35">
        <f t="shared" si="27"/>
        <v>0</v>
      </c>
      <c r="AD145" s="35">
        <f t="shared" si="28"/>
        <v>0</v>
      </c>
      <c r="AE145" s="9">
        <f t="shared" si="32"/>
        <v>0</v>
      </c>
      <c r="AF145" s="119" t="str">
        <f t="shared" si="33"/>
        <v/>
      </c>
    </row>
    <row r="146" spans="3:32" ht="30" customHeight="1" x14ac:dyDescent="0.3">
      <c r="C146" s="8">
        <v>97</v>
      </c>
      <c r="D146" s="118"/>
      <c r="E146" s="39"/>
      <c r="F146" s="53" t="str">
        <f>IFERROR(VLOOKUP(E146,Datengrundlage!$A$4:$M$434,2,FALSE),(""))</f>
        <v/>
      </c>
      <c r="G146" s="40" t="s">
        <v>55</v>
      </c>
      <c r="H146" s="53" t="str">
        <f>IFERROR(IF(AND(OR(E146=250,E146=434),G146="großkörnig"),"Leguminosenmischung, großkörnig",IF(AND(OR(E146=250,E146=434),G146="kleinkörnig"),"Leguminosenmischung, kleinkörnig",VLOOKUP(E146,Datengrundlage!$A$4:$M$434,6,FALSE))),"")</f>
        <v/>
      </c>
      <c r="I146" s="53" t="str">
        <f>IFERROR(VLOOKUP(E146,Datengrundlage!$A$4:$M$434,3,FALSE),"")</f>
        <v/>
      </c>
      <c r="J146" s="131" t="str">
        <f>IFERROR(VLOOKUP(E146,Datengrundlage!$A$3:$O$434,15,FALSE),"")</f>
        <v/>
      </c>
      <c r="K146" s="131" t="str">
        <f>IFERROR(VLOOKUP(E146,Datengrundlage!$A$3:$P$433,16,FALSE),"")</f>
        <v/>
      </c>
      <c r="L146" s="42"/>
      <c r="M146" s="57" t="str">
        <f t="shared" ref="M146:M177" si="34">IFERROR(IF(AND(OR(I146="AL",I146="DK FF"),F146&lt;&gt;"",I146&lt;&gt;""),(L146/$F$44)*100,IF(AND(OR(I146&lt;&gt;"AL",I146&lt;&gt;"DK FF"),I146&lt;&gt;""),"kein Ackerland","")),"")</f>
        <v/>
      </c>
      <c r="N146" s="34">
        <f t="shared" si="22"/>
        <v>0</v>
      </c>
      <c r="O146" s="34" t="str">
        <f t="shared" si="29"/>
        <v/>
      </c>
      <c r="P146" s="34" t="str">
        <f t="shared" si="30"/>
        <v/>
      </c>
      <c r="Q146" s="40" t="s">
        <v>55</v>
      </c>
      <c r="R146" s="44">
        <v>0</v>
      </c>
      <c r="S146" s="33" t="str">
        <f>IFERROR(IF(VLOOKUP(E146,Datengrundlage!$A$4:$M$433,10,FALSE)="x","ja",""),"")</f>
        <v/>
      </c>
      <c r="T146" s="33" t="str">
        <f>IFERROR(IF(VLOOKUP(E146,Datengrundlage!$A$4:$M$433,11,FALSE)="x","ja",""),"")</f>
        <v/>
      </c>
      <c r="U146" s="33" t="str">
        <f>IFERROR(IF(VLOOKUP(E146,Datengrundlage!$A$4:$M$433,12,FALSE)="x","ja",""),"")</f>
        <v/>
      </c>
      <c r="V146" s="756" t="str">
        <f>IFERROR(IF(Q146="ja",VLOOKUP(E146,Datengrundlage!$A$4:$M$433,13,FALSE),""),"")</f>
        <v/>
      </c>
      <c r="W146" s="8" t="str">
        <f t="shared" si="31"/>
        <v/>
      </c>
      <c r="X146" s="154" t="s">
        <v>54</v>
      </c>
      <c r="Y146" s="35">
        <f t="shared" ref="Y146:Y177" si="35">IF(AND($E$8="Förderung erscheint möglich (bitte prüfen)",I146="AL",$F$33="45 €/ha (in 2023)"),L146*45,IF(AND($E$8="Förderung erscheint möglich (bitte prüfen)",I146="AL",$F$33="60 €/ha (ab 2024)"),L146*60,0))</f>
        <v>0</v>
      </c>
      <c r="Z146" s="35">
        <f t="shared" ref="Z146:Z177" si="36">IF(AND($Z$12="Voraussetzungen erfüllt",$F$38="konventionell",I146="AL",X146="ja",H146&lt;&gt;"AUKM"),L146*$AB$10,IF(AND($Z$12="Voraussetzungen erfüllt",$F$38="ökologisch",I146="AL",X146="ja",H146&lt;&gt;"AUKM"),L146*$AB$11,0))</f>
        <v>0</v>
      </c>
      <c r="AA146" s="35">
        <f t="shared" ref="AA146:AA177" si="37">IF(AND($Z$18="Voraussetzungen erfüllt",$F$38="konventionell",I146="AL",X146="ja",H146&lt;&gt;"AUKM"),L146*$AB$14,IF(AND($Z$18="Voraussetzungen erfüllt",$F$38="ökologisch",I146="AL",X146="ja",H146&lt;&gt;"AUKM"),L146*$AB$15,0))</f>
        <v>0</v>
      </c>
      <c r="AB146" s="35">
        <f t="shared" ref="AB146:AB177" si="38">IF(AND($Z$22="Voraussetzungen erfüllt",$F$38="konventionell",I146="AL",X146="ja",H146&lt;&gt;"AUKM"),L146*$AB$20,IF(AND($Z$22="Voraussetzungen erfüllt",$F$38="ökologisch",I146="AL",X146="ja",H146&lt;&gt;"AUKM"),L146*$AB$21,0))</f>
        <v>0</v>
      </c>
      <c r="AC146" s="35">
        <f t="shared" ref="AC146:AC177" si="39">IF(AND($Z$32="Voraussetzungen erfüllt",$F$38="konventionell",I146="AL",X146="ja",H146&lt;&gt;"AUKM"),L146*$AB$28,IF(AND($Z$32="Voraussetzungen erfüllt",$F$38="ökologisch",I146="AL",X146="ja",H146&lt;&gt;"AUKM"),L146*$AB$29,0))</f>
        <v>0</v>
      </c>
      <c r="AD146" s="35">
        <f t="shared" ref="AD146:AD177" si="40">IF(AND($Z$26="Voraussetzungen erfüllt",$F$38="konventionell",I146="AL",X146="ja",Q146="ja",H146&lt;&gt;"AUKM"),R146*$AB$24,IF(AND($Z$26="Voraussetzungen erfüllt",$F$38="ökologisch",I146="AL",X146="ja",Q146="ja",H146&lt;&gt;"AUKM"),R146*$AB$25,0))</f>
        <v>0</v>
      </c>
      <c r="AE146" s="9">
        <f t="shared" si="32"/>
        <v>0</v>
      </c>
      <c r="AF146" s="119" t="str">
        <f t="shared" si="33"/>
        <v/>
      </c>
    </row>
    <row r="147" spans="3:32" ht="30" customHeight="1" x14ac:dyDescent="0.3">
      <c r="C147" s="8">
        <v>98</v>
      </c>
      <c r="D147" s="118"/>
      <c r="E147" s="39"/>
      <c r="F147" s="53" t="str">
        <f>IFERROR(VLOOKUP(E147,Datengrundlage!$A$4:$M$434,2,FALSE),(""))</f>
        <v/>
      </c>
      <c r="G147" s="40" t="s">
        <v>55</v>
      </c>
      <c r="H147" s="53" t="str">
        <f>IFERROR(IF(AND(OR(E147=250,E147=434),G147="großkörnig"),"Leguminosenmischung, großkörnig",IF(AND(OR(E147=250,E147=434),G147="kleinkörnig"),"Leguminosenmischung, kleinkörnig",VLOOKUP(E147,Datengrundlage!$A$4:$M$434,6,FALSE))),"")</f>
        <v/>
      </c>
      <c r="I147" s="53" t="str">
        <f>IFERROR(VLOOKUP(E147,Datengrundlage!$A$4:$M$434,3,FALSE),"")</f>
        <v/>
      </c>
      <c r="J147" s="131" t="str">
        <f>IFERROR(VLOOKUP(E147,Datengrundlage!$A$3:$O$434,15,FALSE),"")</f>
        <v/>
      </c>
      <c r="K147" s="131" t="str">
        <f>IFERROR(VLOOKUP(E147,Datengrundlage!$A$3:$P$433,16,FALSE),"")</f>
        <v/>
      </c>
      <c r="L147" s="42"/>
      <c r="M147" s="57" t="str">
        <f t="shared" si="34"/>
        <v/>
      </c>
      <c r="N147" s="34">
        <f t="shared" si="22"/>
        <v>0</v>
      </c>
      <c r="O147" s="34" t="str">
        <f t="shared" si="29"/>
        <v/>
      </c>
      <c r="P147" s="34" t="str">
        <f t="shared" si="30"/>
        <v/>
      </c>
      <c r="Q147" s="40" t="s">
        <v>55</v>
      </c>
      <c r="R147" s="44">
        <v>0</v>
      </c>
      <c r="S147" s="33" t="str">
        <f>IFERROR(IF(VLOOKUP(E147,Datengrundlage!$A$4:$M$433,10,FALSE)="x","ja",""),"")</f>
        <v/>
      </c>
      <c r="T147" s="33" t="str">
        <f>IFERROR(IF(VLOOKUP(E147,Datengrundlage!$A$4:$M$433,11,FALSE)="x","ja",""),"")</f>
        <v/>
      </c>
      <c r="U147" s="33" t="str">
        <f>IFERROR(IF(VLOOKUP(E147,Datengrundlage!$A$4:$M$433,12,FALSE)="x","ja",""),"")</f>
        <v/>
      </c>
      <c r="V147" s="756" t="str">
        <f>IFERROR(IF(Q147="ja",VLOOKUP(E147,Datengrundlage!$A$4:$M$433,13,FALSE),""),"")</f>
        <v/>
      </c>
      <c r="W147" s="8" t="str">
        <f t="shared" si="31"/>
        <v/>
      </c>
      <c r="X147" s="154" t="s">
        <v>54</v>
      </c>
      <c r="Y147" s="35">
        <f t="shared" si="35"/>
        <v>0</v>
      </c>
      <c r="Z147" s="35">
        <f t="shared" si="36"/>
        <v>0</v>
      </c>
      <c r="AA147" s="35">
        <f t="shared" si="37"/>
        <v>0</v>
      </c>
      <c r="AB147" s="35">
        <f t="shared" si="38"/>
        <v>0</v>
      </c>
      <c r="AC147" s="35">
        <f t="shared" si="39"/>
        <v>0</v>
      </c>
      <c r="AD147" s="35">
        <f t="shared" si="40"/>
        <v>0</v>
      </c>
      <c r="AE147" s="9">
        <f t="shared" si="32"/>
        <v>0</v>
      </c>
      <c r="AF147" s="119" t="str">
        <f t="shared" si="33"/>
        <v/>
      </c>
    </row>
    <row r="148" spans="3:32" ht="30" customHeight="1" x14ac:dyDescent="0.3">
      <c r="C148" s="8">
        <v>99</v>
      </c>
      <c r="D148" s="118"/>
      <c r="E148" s="39"/>
      <c r="F148" s="53" t="str">
        <f>IFERROR(VLOOKUP(E148,Datengrundlage!$A$4:$M$434,2,FALSE),(""))</f>
        <v/>
      </c>
      <c r="G148" s="40" t="s">
        <v>55</v>
      </c>
      <c r="H148" s="53" t="str">
        <f>IFERROR(IF(AND(OR(E148=250,E148=434),G148="großkörnig"),"Leguminosenmischung, großkörnig",IF(AND(OR(E148=250,E148=434),G148="kleinkörnig"),"Leguminosenmischung, kleinkörnig",VLOOKUP(E148,Datengrundlage!$A$4:$M$434,6,FALSE))),"")</f>
        <v/>
      </c>
      <c r="I148" s="53" t="str">
        <f>IFERROR(VLOOKUP(E148,Datengrundlage!$A$4:$M$434,3,FALSE),"")</f>
        <v/>
      </c>
      <c r="J148" s="131" t="str">
        <f>IFERROR(VLOOKUP(E148,Datengrundlage!$A$3:$O$434,15,FALSE),"")</f>
        <v/>
      </c>
      <c r="K148" s="131" t="str">
        <f>IFERROR(VLOOKUP(E148,Datengrundlage!$A$3:$P$433,16,FALSE),"")</f>
        <v/>
      </c>
      <c r="L148" s="42"/>
      <c r="M148" s="57" t="str">
        <f t="shared" si="34"/>
        <v/>
      </c>
      <c r="N148" s="34">
        <f t="shared" si="22"/>
        <v>0</v>
      </c>
      <c r="O148" s="34" t="str">
        <f t="shared" si="29"/>
        <v/>
      </c>
      <c r="P148" s="34" t="str">
        <f t="shared" si="30"/>
        <v/>
      </c>
      <c r="Q148" s="40" t="s">
        <v>55</v>
      </c>
      <c r="R148" s="44">
        <v>0</v>
      </c>
      <c r="S148" s="33" t="str">
        <f>IFERROR(IF(VLOOKUP(E148,Datengrundlage!$A$4:$M$433,10,FALSE)="x","ja",""),"")</f>
        <v/>
      </c>
      <c r="T148" s="33" t="str">
        <f>IFERROR(IF(VLOOKUP(E148,Datengrundlage!$A$4:$M$433,11,FALSE)="x","ja",""),"")</f>
        <v/>
      </c>
      <c r="U148" s="33" t="str">
        <f>IFERROR(IF(VLOOKUP(E148,Datengrundlage!$A$4:$M$433,12,FALSE)="x","ja",""),"")</f>
        <v/>
      </c>
      <c r="V148" s="756" t="str">
        <f>IFERROR(IF(Q148="ja",VLOOKUP(E148,Datengrundlage!$A$4:$M$433,13,FALSE),""),"")</f>
        <v/>
      </c>
      <c r="W148" s="8" t="str">
        <f t="shared" si="31"/>
        <v/>
      </c>
      <c r="X148" s="154" t="s">
        <v>54</v>
      </c>
      <c r="Y148" s="35">
        <f t="shared" si="35"/>
        <v>0</v>
      </c>
      <c r="Z148" s="35">
        <f t="shared" si="36"/>
        <v>0</v>
      </c>
      <c r="AA148" s="35">
        <f t="shared" si="37"/>
        <v>0</v>
      </c>
      <c r="AB148" s="35">
        <f t="shared" si="38"/>
        <v>0</v>
      </c>
      <c r="AC148" s="35">
        <f t="shared" si="39"/>
        <v>0</v>
      </c>
      <c r="AD148" s="35">
        <f t="shared" si="40"/>
        <v>0</v>
      </c>
      <c r="AE148" s="9">
        <f t="shared" si="32"/>
        <v>0</v>
      </c>
      <c r="AF148" s="119" t="str">
        <f t="shared" si="33"/>
        <v/>
      </c>
    </row>
    <row r="149" spans="3:32" ht="30" customHeight="1" x14ac:dyDescent="0.3">
      <c r="C149" s="8">
        <v>100</v>
      </c>
      <c r="D149" s="118"/>
      <c r="E149" s="39"/>
      <c r="F149" s="53" t="str">
        <f>IFERROR(VLOOKUP(E149,Datengrundlage!$A$4:$M$434,2,FALSE),(""))</f>
        <v/>
      </c>
      <c r="G149" s="40" t="s">
        <v>55</v>
      </c>
      <c r="H149" s="53" t="str">
        <f>IFERROR(IF(AND(OR(E149=250,E149=434),G149="großkörnig"),"Leguminosenmischung, großkörnig",IF(AND(OR(E149=250,E149=434),G149="kleinkörnig"),"Leguminosenmischung, kleinkörnig",VLOOKUP(E149,Datengrundlage!$A$4:$M$434,6,FALSE))),"")</f>
        <v/>
      </c>
      <c r="I149" s="53" t="str">
        <f>IFERROR(VLOOKUP(E149,Datengrundlage!$A$4:$M$434,3,FALSE),"")</f>
        <v/>
      </c>
      <c r="J149" s="131" t="str">
        <f>IFERROR(VLOOKUP(E149,Datengrundlage!$A$3:$O$434,15,FALSE),"")</f>
        <v/>
      </c>
      <c r="K149" s="131" t="str">
        <f>IFERROR(VLOOKUP(E149,Datengrundlage!$A$3:$P$433,16,FALSE),"")</f>
        <v/>
      </c>
      <c r="L149" s="42"/>
      <c r="M149" s="57" t="str">
        <f t="shared" si="34"/>
        <v/>
      </c>
      <c r="N149" s="34">
        <f t="shared" si="22"/>
        <v>0</v>
      </c>
      <c r="O149" s="34" t="str">
        <f t="shared" si="29"/>
        <v/>
      </c>
      <c r="P149" s="34" t="str">
        <f t="shared" si="30"/>
        <v/>
      </c>
      <c r="Q149" s="40" t="s">
        <v>55</v>
      </c>
      <c r="R149" s="44">
        <v>0</v>
      </c>
      <c r="S149" s="33" t="str">
        <f>IFERROR(IF(VLOOKUP(E149,Datengrundlage!$A$4:$M$433,10,FALSE)="x","ja",""),"")</f>
        <v/>
      </c>
      <c r="T149" s="33" t="str">
        <f>IFERROR(IF(VLOOKUP(E149,Datengrundlage!$A$4:$M$433,11,FALSE)="x","ja",""),"")</f>
        <v/>
      </c>
      <c r="U149" s="33" t="str">
        <f>IFERROR(IF(VLOOKUP(E149,Datengrundlage!$A$4:$M$433,12,FALSE)="x","ja",""),"")</f>
        <v/>
      </c>
      <c r="V149" s="756" t="str">
        <f>IFERROR(IF(Q149="ja",VLOOKUP(E149,Datengrundlage!$A$4:$M$433,13,FALSE),""),"")</f>
        <v/>
      </c>
      <c r="W149" s="8" t="str">
        <f t="shared" si="31"/>
        <v/>
      </c>
      <c r="X149" s="154" t="s">
        <v>54</v>
      </c>
      <c r="Y149" s="35">
        <f t="shared" si="35"/>
        <v>0</v>
      </c>
      <c r="Z149" s="35">
        <f t="shared" si="36"/>
        <v>0</v>
      </c>
      <c r="AA149" s="35">
        <f t="shared" si="37"/>
        <v>0</v>
      </c>
      <c r="AB149" s="35">
        <f t="shared" si="38"/>
        <v>0</v>
      </c>
      <c r="AC149" s="35">
        <f t="shared" si="39"/>
        <v>0</v>
      </c>
      <c r="AD149" s="35">
        <f t="shared" si="40"/>
        <v>0</v>
      </c>
      <c r="AE149" s="9">
        <f t="shared" si="32"/>
        <v>0</v>
      </c>
      <c r="AF149" s="119" t="str">
        <f t="shared" si="33"/>
        <v/>
      </c>
    </row>
    <row r="150" spans="3:32" ht="30" customHeight="1" x14ac:dyDescent="0.3">
      <c r="C150" s="8">
        <v>101</v>
      </c>
      <c r="D150" s="118"/>
      <c r="E150" s="39"/>
      <c r="F150" s="53" t="str">
        <f>IFERROR(VLOOKUP(E150,Datengrundlage!$A$4:$M$434,2,FALSE),(""))</f>
        <v/>
      </c>
      <c r="G150" s="40" t="s">
        <v>55</v>
      </c>
      <c r="H150" s="53" t="str">
        <f>IFERROR(IF(AND(OR(E150=250,E150=434),G150="großkörnig"),"Leguminosenmischung, großkörnig",IF(AND(OR(E150=250,E150=434),G150="kleinkörnig"),"Leguminosenmischung, kleinkörnig",VLOOKUP(E150,Datengrundlage!$A$4:$M$434,6,FALSE))),"")</f>
        <v/>
      </c>
      <c r="I150" s="53" t="str">
        <f>IFERROR(VLOOKUP(E150,Datengrundlage!$A$4:$M$434,3,FALSE),"")</f>
        <v/>
      </c>
      <c r="J150" s="131" t="str">
        <f>IFERROR(VLOOKUP(E150,Datengrundlage!$A$3:$O$434,15,FALSE),"")</f>
        <v/>
      </c>
      <c r="K150" s="131" t="str">
        <f>IFERROR(VLOOKUP(E150,Datengrundlage!$A$3:$P$433,16,FALSE),"")</f>
        <v/>
      </c>
      <c r="L150" s="42"/>
      <c r="M150" s="57" t="str">
        <f t="shared" si="34"/>
        <v/>
      </c>
      <c r="N150" s="34">
        <f t="shared" si="22"/>
        <v>0</v>
      </c>
      <c r="O150" s="34" t="str">
        <f t="shared" si="29"/>
        <v/>
      </c>
      <c r="P150" s="34" t="str">
        <f t="shared" si="30"/>
        <v/>
      </c>
      <c r="Q150" s="40" t="s">
        <v>55</v>
      </c>
      <c r="R150" s="44">
        <v>0</v>
      </c>
      <c r="S150" s="33" t="str">
        <f>IFERROR(IF(VLOOKUP(E150,Datengrundlage!$A$4:$M$433,10,FALSE)="x","ja",""),"")</f>
        <v/>
      </c>
      <c r="T150" s="33" t="str">
        <f>IFERROR(IF(VLOOKUP(E150,Datengrundlage!$A$4:$M$433,11,FALSE)="x","ja",""),"")</f>
        <v/>
      </c>
      <c r="U150" s="33" t="str">
        <f>IFERROR(IF(VLOOKUP(E150,Datengrundlage!$A$4:$M$433,12,FALSE)="x","ja",""),"")</f>
        <v/>
      </c>
      <c r="V150" s="756" t="str">
        <f>IFERROR(IF(Q150="ja",VLOOKUP(E150,Datengrundlage!$A$4:$M$433,13,FALSE),""),"")</f>
        <v/>
      </c>
      <c r="W150" s="8" t="str">
        <f t="shared" si="31"/>
        <v/>
      </c>
      <c r="X150" s="154" t="s">
        <v>54</v>
      </c>
      <c r="Y150" s="35">
        <f t="shared" si="35"/>
        <v>0</v>
      </c>
      <c r="Z150" s="35">
        <f t="shared" si="36"/>
        <v>0</v>
      </c>
      <c r="AA150" s="35">
        <f t="shared" si="37"/>
        <v>0</v>
      </c>
      <c r="AB150" s="35">
        <f t="shared" si="38"/>
        <v>0</v>
      </c>
      <c r="AC150" s="35">
        <f t="shared" si="39"/>
        <v>0</v>
      </c>
      <c r="AD150" s="35">
        <f t="shared" si="40"/>
        <v>0</v>
      </c>
      <c r="AE150" s="9">
        <f t="shared" si="32"/>
        <v>0</v>
      </c>
      <c r="AF150" s="119" t="str">
        <f t="shared" si="33"/>
        <v/>
      </c>
    </row>
    <row r="151" spans="3:32" ht="30" customHeight="1" x14ac:dyDescent="0.3">
      <c r="C151" s="8">
        <v>102</v>
      </c>
      <c r="D151" s="118"/>
      <c r="E151" s="39"/>
      <c r="F151" s="53" t="str">
        <f>IFERROR(VLOOKUP(E151,Datengrundlage!$A$4:$M$434,2,FALSE),(""))</f>
        <v/>
      </c>
      <c r="G151" s="40" t="s">
        <v>55</v>
      </c>
      <c r="H151" s="53" t="str">
        <f>IFERROR(IF(AND(OR(E151=250,E151=434),G151="großkörnig"),"Leguminosenmischung, großkörnig",IF(AND(OR(E151=250,E151=434),G151="kleinkörnig"),"Leguminosenmischung, kleinkörnig",VLOOKUP(E151,Datengrundlage!$A$4:$M$434,6,FALSE))),"")</f>
        <v/>
      </c>
      <c r="I151" s="53" t="str">
        <f>IFERROR(VLOOKUP(E151,Datengrundlage!$A$4:$M$434,3,FALSE),"")</f>
        <v/>
      </c>
      <c r="J151" s="131" t="str">
        <f>IFERROR(VLOOKUP(E151,Datengrundlage!$A$3:$O$434,15,FALSE),"")</f>
        <v/>
      </c>
      <c r="K151" s="131" t="str">
        <f>IFERROR(VLOOKUP(E151,Datengrundlage!$A$3:$P$433,16,FALSE),"")</f>
        <v/>
      </c>
      <c r="L151" s="42"/>
      <c r="M151" s="57" t="str">
        <f t="shared" si="34"/>
        <v/>
      </c>
      <c r="N151" s="34">
        <f t="shared" si="22"/>
        <v>0</v>
      </c>
      <c r="O151" s="34" t="str">
        <f t="shared" si="29"/>
        <v/>
      </c>
      <c r="P151" s="34" t="str">
        <f t="shared" si="30"/>
        <v/>
      </c>
      <c r="Q151" s="40" t="s">
        <v>55</v>
      </c>
      <c r="R151" s="44">
        <v>0</v>
      </c>
      <c r="S151" s="33" t="str">
        <f>IFERROR(IF(VLOOKUP(E151,Datengrundlage!$A$4:$M$433,10,FALSE)="x","ja",""),"")</f>
        <v/>
      </c>
      <c r="T151" s="33" t="str">
        <f>IFERROR(IF(VLOOKUP(E151,Datengrundlage!$A$4:$M$433,11,FALSE)="x","ja",""),"")</f>
        <v/>
      </c>
      <c r="U151" s="33" t="str">
        <f>IFERROR(IF(VLOOKUP(E151,Datengrundlage!$A$4:$M$433,12,FALSE)="x","ja",""),"")</f>
        <v/>
      </c>
      <c r="V151" s="756" t="str">
        <f>IFERROR(IF(Q151="ja",VLOOKUP(E151,Datengrundlage!$A$4:$M$433,13,FALSE),""),"")</f>
        <v/>
      </c>
      <c r="W151" s="8" t="str">
        <f t="shared" si="31"/>
        <v/>
      </c>
      <c r="X151" s="154" t="s">
        <v>54</v>
      </c>
      <c r="Y151" s="35">
        <f t="shared" si="35"/>
        <v>0</v>
      </c>
      <c r="Z151" s="35">
        <f t="shared" si="36"/>
        <v>0</v>
      </c>
      <c r="AA151" s="35">
        <f t="shared" si="37"/>
        <v>0</v>
      </c>
      <c r="AB151" s="35">
        <f t="shared" si="38"/>
        <v>0</v>
      </c>
      <c r="AC151" s="35">
        <f t="shared" si="39"/>
        <v>0</v>
      </c>
      <c r="AD151" s="35">
        <f t="shared" si="40"/>
        <v>0</v>
      </c>
      <c r="AE151" s="9">
        <f t="shared" si="32"/>
        <v>0</v>
      </c>
      <c r="AF151" s="119" t="str">
        <f t="shared" si="33"/>
        <v/>
      </c>
    </row>
    <row r="152" spans="3:32" ht="30" customHeight="1" x14ac:dyDescent="0.3">
      <c r="C152" s="8">
        <v>103</v>
      </c>
      <c r="D152" s="118"/>
      <c r="E152" s="39"/>
      <c r="F152" s="53" t="str">
        <f>IFERROR(VLOOKUP(E152,Datengrundlage!$A$4:$M$434,2,FALSE),(""))</f>
        <v/>
      </c>
      <c r="G152" s="40" t="s">
        <v>55</v>
      </c>
      <c r="H152" s="53" t="str">
        <f>IFERROR(IF(AND(OR(E152=250,E152=434),G152="großkörnig"),"Leguminosenmischung, großkörnig",IF(AND(OR(E152=250,E152=434),G152="kleinkörnig"),"Leguminosenmischung, kleinkörnig",VLOOKUP(E152,Datengrundlage!$A$4:$M$434,6,FALSE))),"")</f>
        <v/>
      </c>
      <c r="I152" s="53" t="str">
        <f>IFERROR(VLOOKUP(E152,Datengrundlage!$A$4:$M$434,3,FALSE),"")</f>
        <v/>
      </c>
      <c r="J152" s="131" t="str">
        <f>IFERROR(VLOOKUP(E152,Datengrundlage!$A$3:$O$434,15,FALSE),"")</f>
        <v/>
      </c>
      <c r="K152" s="131" t="str">
        <f>IFERROR(VLOOKUP(E152,Datengrundlage!$A$3:$P$433,16,FALSE),"")</f>
        <v/>
      </c>
      <c r="L152" s="42"/>
      <c r="M152" s="57" t="str">
        <f t="shared" si="34"/>
        <v/>
      </c>
      <c r="N152" s="34">
        <f t="shared" si="22"/>
        <v>0</v>
      </c>
      <c r="O152" s="34" t="str">
        <f t="shared" si="29"/>
        <v/>
      </c>
      <c r="P152" s="34" t="str">
        <f t="shared" si="30"/>
        <v/>
      </c>
      <c r="Q152" s="40" t="s">
        <v>55</v>
      </c>
      <c r="R152" s="44">
        <v>0</v>
      </c>
      <c r="S152" s="33" t="str">
        <f>IFERROR(IF(VLOOKUP(E152,Datengrundlage!$A$4:$M$433,10,FALSE)="x","ja",""),"")</f>
        <v/>
      </c>
      <c r="T152" s="33" t="str">
        <f>IFERROR(IF(VLOOKUP(E152,Datengrundlage!$A$4:$M$433,11,FALSE)="x","ja",""),"")</f>
        <v/>
      </c>
      <c r="U152" s="33" t="str">
        <f>IFERROR(IF(VLOOKUP(E152,Datengrundlage!$A$4:$M$433,12,FALSE)="x","ja",""),"")</f>
        <v/>
      </c>
      <c r="V152" s="756" t="str">
        <f>IFERROR(IF(Q152="ja",VLOOKUP(E152,Datengrundlage!$A$4:$M$433,13,FALSE),""),"")</f>
        <v/>
      </c>
      <c r="W152" s="8" t="str">
        <f t="shared" si="31"/>
        <v/>
      </c>
      <c r="X152" s="154" t="s">
        <v>54</v>
      </c>
      <c r="Y152" s="35">
        <f t="shared" si="35"/>
        <v>0</v>
      </c>
      <c r="Z152" s="35">
        <f t="shared" si="36"/>
        <v>0</v>
      </c>
      <c r="AA152" s="35">
        <f t="shared" si="37"/>
        <v>0</v>
      </c>
      <c r="AB152" s="35">
        <f t="shared" si="38"/>
        <v>0</v>
      </c>
      <c r="AC152" s="35">
        <f t="shared" si="39"/>
        <v>0</v>
      </c>
      <c r="AD152" s="35">
        <f t="shared" si="40"/>
        <v>0</v>
      </c>
      <c r="AE152" s="9">
        <f t="shared" si="32"/>
        <v>0</v>
      </c>
      <c r="AF152" s="119" t="str">
        <f t="shared" si="33"/>
        <v/>
      </c>
    </row>
    <row r="153" spans="3:32" ht="30" customHeight="1" x14ac:dyDescent="0.3">
      <c r="C153" s="8">
        <v>104</v>
      </c>
      <c r="D153" s="118"/>
      <c r="E153" s="39"/>
      <c r="F153" s="53" t="str">
        <f>IFERROR(VLOOKUP(E153,Datengrundlage!$A$4:$M$434,2,FALSE),(""))</f>
        <v/>
      </c>
      <c r="G153" s="40" t="s">
        <v>55</v>
      </c>
      <c r="H153" s="53" t="str">
        <f>IFERROR(IF(AND(OR(E153=250,E153=434),G153="großkörnig"),"Leguminosenmischung, großkörnig",IF(AND(OR(E153=250,E153=434),G153="kleinkörnig"),"Leguminosenmischung, kleinkörnig",VLOOKUP(E153,Datengrundlage!$A$4:$M$434,6,FALSE))),"")</f>
        <v/>
      </c>
      <c r="I153" s="53" t="str">
        <f>IFERROR(VLOOKUP(E153,Datengrundlage!$A$4:$M$434,3,FALSE),"")</f>
        <v/>
      </c>
      <c r="J153" s="131" t="str">
        <f>IFERROR(VLOOKUP(E153,Datengrundlage!$A$3:$O$434,15,FALSE),"")</f>
        <v/>
      </c>
      <c r="K153" s="131" t="str">
        <f>IFERROR(VLOOKUP(E153,Datengrundlage!$A$3:$P$433,16,FALSE),"")</f>
        <v/>
      </c>
      <c r="L153" s="42"/>
      <c r="M153" s="57" t="str">
        <f t="shared" si="34"/>
        <v/>
      </c>
      <c r="N153" s="34">
        <f t="shared" si="22"/>
        <v>0</v>
      </c>
      <c r="O153" s="34" t="str">
        <f t="shared" si="29"/>
        <v/>
      </c>
      <c r="P153" s="34" t="str">
        <f t="shared" si="30"/>
        <v/>
      </c>
      <c r="Q153" s="40" t="s">
        <v>55</v>
      </c>
      <c r="R153" s="44">
        <v>0</v>
      </c>
      <c r="S153" s="33" t="str">
        <f>IFERROR(IF(VLOOKUP(E153,Datengrundlage!$A$4:$M$433,10,FALSE)="x","ja",""),"")</f>
        <v/>
      </c>
      <c r="T153" s="33" t="str">
        <f>IFERROR(IF(VLOOKUP(E153,Datengrundlage!$A$4:$M$433,11,FALSE)="x","ja",""),"")</f>
        <v/>
      </c>
      <c r="U153" s="33" t="str">
        <f>IFERROR(IF(VLOOKUP(E153,Datengrundlage!$A$4:$M$433,12,FALSE)="x","ja",""),"")</f>
        <v/>
      </c>
      <c r="V153" s="756" t="str">
        <f>IFERROR(IF(Q153="ja",VLOOKUP(E153,Datengrundlage!$A$4:$M$433,13,FALSE),""),"")</f>
        <v/>
      </c>
      <c r="W153" s="8" t="str">
        <f t="shared" si="31"/>
        <v/>
      </c>
      <c r="X153" s="154" t="s">
        <v>54</v>
      </c>
      <c r="Y153" s="35">
        <f t="shared" si="35"/>
        <v>0</v>
      </c>
      <c r="Z153" s="35">
        <f t="shared" si="36"/>
        <v>0</v>
      </c>
      <c r="AA153" s="35">
        <f t="shared" si="37"/>
        <v>0</v>
      </c>
      <c r="AB153" s="35">
        <f t="shared" si="38"/>
        <v>0</v>
      </c>
      <c r="AC153" s="35">
        <f t="shared" si="39"/>
        <v>0</v>
      </c>
      <c r="AD153" s="35">
        <f t="shared" si="40"/>
        <v>0</v>
      </c>
      <c r="AE153" s="9">
        <f t="shared" si="32"/>
        <v>0</v>
      </c>
      <c r="AF153" s="119" t="str">
        <f t="shared" si="33"/>
        <v/>
      </c>
    </row>
    <row r="154" spans="3:32" ht="30" customHeight="1" x14ac:dyDescent="0.3">
      <c r="C154" s="8">
        <v>105</v>
      </c>
      <c r="D154" s="118"/>
      <c r="E154" s="39"/>
      <c r="F154" s="53" t="str">
        <f>IFERROR(VLOOKUP(E154,Datengrundlage!$A$4:$M$434,2,FALSE),(""))</f>
        <v/>
      </c>
      <c r="G154" s="40" t="s">
        <v>55</v>
      </c>
      <c r="H154" s="53" t="str">
        <f>IFERROR(IF(AND(OR(E154=250,E154=434),G154="großkörnig"),"Leguminosenmischung, großkörnig",IF(AND(OR(E154=250,E154=434),G154="kleinkörnig"),"Leguminosenmischung, kleinkörnig",VLOOKUP(E154,Datengrundlage!$A$4:$M$434,6,FALSE))),"")</f>
        <v/>
      </c>
      <c r="I154" s="53" t="str">
        <f>IFERROR(VLOOKUP(E154,Datengrundlage!$A$4:$M$434,3,FALSE),"")</f>
        <v/>
      </c>
      <c r="J154" s="131" t="str">
        <f>IFERROR(VLOOKUP(E154,Datengrundlage!$A$3:$O$434,15,FALSE),"")</f>
        <v/>
      </c>
      <c r="K154" s="131" t="str">
        <f>IFERROR(VLOOKUP(E154,Datengrundlage!$A$3:$P$433,16,FALSE),"")</f>
        <v/>
      </c>
      <c r="L154" s="42"/>
      <c r="M154" s="57" t="str">
        <f t="shared" si="34"/>
        <v/>
      </c>
      <c r="N154" s="34">
        <f t="shared" si="22"/>
        <v>0</v>
      </c>
      <c r="O154" s="34" t="str">
        <f t="shared" si="29"/>
        <v/>
      </c>
      <c r="P154" s="34" t="str">
        <f t="shared" si="30"/>
        <v/>
      </c>
      <c r="Q154" s="40" t="s">
        <v>55</v>
      </c>
      <c r="R154" s="44">
        <v>0</v>
      </c>
      <c r="S154" s="33" t="str">
        <f>IFERROR(IF(VLOOKUP(E154,Datengrundlage!$A$4:$M$433,10,FALSE)="x","ja",""),"")</f>
        <v/>
      </c>
      <c r="T154" s="33" t="str">
        <f>IFERROR(IF(VLOOKUP(E154,Datengrundlage!$A$4:$M$433,11,FALSE)="x","ja",""),"")</f>
        <v/>
      </c>
      <c r="U154" s="33" t="str">
        <f>IFERROR(IF(VLOOKUP(E154,Datengrundlage!$A$4:$M$433,12,FALSE)="x","ja",""),"")</f>
        <v/>
      </c>
      <c r="V154" s="756" t="str">
        <f>IFERROR(IF(Q154="ja",VLOOKUP(E154,Datengrundlage!$A$4:$M$433,13,FALSE),""),"")</f>
        <v/>
      </c>
      <c r="W154" s="8" t="str">
        <f t="shared" si="31"/>
        <v/>
      </c>
      <c r="X154" s="154" t="s">
        <v>54</v>
      </c>
      <c r="Y154" s="35">
        <f t="shared" si="35"/>
        <v>0</v>
      </c>
      <c r="Z154" s="35">
        <f t="shared" si="36"/>
        <v>0</v>
      </c>
      <c r="AA154" s="35">
        <f t="shared" si="37"/>
        <v>0</v>
      </c>
      <c r="AB154" s="35">
        <f t="shared" si="38"/>
        <v>0</v>
      </c>
      <c r="AC154" s="35">
        <f t="shared" si="39"/>
        <v>0</v>
      </c>
      <c r="AD154" s="35">
        <f t="shared" si="40"/>
        <v>0</v>
      </c>
      <c r="AE154" s="9">
        <f t="shared" si="32"/>
        <v>0</v>
      </c>
      <c r="AF154" s="119" t="str">
        <f t="shared" si="33"/>
        <v/>
      </c>
    </row>
    <row r="155" spans="3:32" ht="30" customHeight="1" x14ac:dyDescent="0.3">
      <c r="C155" s="8">
        <v>106</v>
      </c>
      <c r="D155" s="118"/>
      <c r="E155" s="39"/>
      <c r="F155" s="53" t="str">
        <f>IFERROR(VLOOKUP(E155,Datengrundlage!$A$4:$M$434,2,FALSE),(""))</f>
        <v/>
      </c>
      <c r="G155" s="40" t="s">
        <v>55</v>
      </c>
      <c r="H155" s="53" t="str">
        <f>IFERROR(IF(AND(OR(E155=250,E155=434),G155="großkörnig"),"Leguminosenmischung, großkörnig",IF(AND(OR(E155=250,E155=434),G155="kleinkörnig"),"Leguminosenmischung, kleinkörnig",VLOOKUP(E155,Datengrundlage!$A$4:$M$434,6,FALSE))),"")</f>
        <v/>
      </c>
      <c r="I155" s="53" t="str">
        <f>IFERROR(VLOOKUP(E155,Datengrundlage!$A$4:$M$434,3,FALSE),"")</f>
        <v/>
      </c>
      <c r="J155" s="131" t="str">
        <f>IFERROR(VLOOKUP(E155,Datengrundlage!$A$3:$O$434,15,FALSE),"")</f>
        <v/>
      </c>
      <c r="K155" s="131" t="str">
        <f>IFERROR(VLOOKUP(E155,Datengrundlage!$A$3:$P$433,16,FALSE),"")</f>
        <v/>
      </c>
      <c r="L155" s="42"/>
      <c r="M155" s="57" t="str">
        <f t="shared" si="34"/>
        <v/>
      </c>
      <c r="N155" s="34">
        <f t="shared" si="22"/>
        <v>0</v>
      </c>
      <c r="O155" s="34" t="str">
        <f t="shared" si="29"/>
        <v/>
      </c>
      <c r="P155" s="34" t="str">
        <f t="shared" si="30"/>
        <v/>
      </c>
      <c r="Q155" s="40" t="s">
        <v>55</v>
      </c>
      <c r="R155" s="44">
        <v>0</v>
      </c>
      <c r="S155" s="33" t="str">
        <f>IFERROR(IF(VLOOKUP(E155,Datengrundlage!$A$4:$M$433,10,FALSE)="x","ja",""),"")</f>
        <v/>
      </c>
      <c r="T155" s="33" t="str">
        <f>IFERROR(IF(VLOOKUP(E155,Datengrundlage!$A$4:$M$433,11,FALSE)="x","ja",""),"")</f>
        <v/>
      </c>
      <c r="U155" s="33" t="str">
        <f>IFERROR(IF(VLOOKUP(E155,Datengrundlage!$A$4:$M$433,12,FALSE)="x","ja",""),"")</f>
        <v/>
      </c>
      <c r="V155" s="756" t="str">
        <f>IFERROR(IF(Q155="ja",VLOOKUP(E155,Datengrundlage!$A$4:$M$433,13,FALSE),""),"")</f>
        <v/>
      </c>
      <c r="W155" s="8" t="str">
        <f t="shared" si="31"/>
        <v/>
      </c>
      <c r="X155" s="154" t="s">
        <v>54</v>
      </c>
      <c r="Y155" s="35">
        <f t="shared" si="35"/>
        <v>0</v>
      </c>
      <c r="Z155" s="35">
        <f t="shared" si="36"/>
        <v>0</v>
      </c>
      <c r="AA155" s="35">
        <f t="shared" si="37"/>
        <v>0</v>
      </c>
      <c r="AB155" s="35">
        <f t="shared" si="38"/>
        <v>0</v>
      </c>
      <c r="AC155" s="35">
        <f t="shared" si="39"/>
        <v>0</v>
      </c>
      <c r="AD155" s="35">
        <f t="shared" si="40"/>
        <v>0</v>
      </c>
      <c r="AE155" s="9">
        <f t="shared" si="32"/>
        <v>0</v>
      </c>
      <c r="AF155" s="119" t="str">
        <f t="shared" si="33"/>
        <v/>
      </c>
    </row>
    <row r="156" spans="3:32" ht="30" customHeight="1" x14ac:dyDescent="0.3">
      <c r="C156" s="8">
        <v>107</v>
      </c>
      <c r="D156" s="118"/>
      <c r="E156" s="39"/>
      <c r="F156" s="53" t="str">
        <f>IFERROR(VLOOKUP(E156,Datengrundlage!$A$4:$M$434,2,FALSE),(""))</f>
        <v/>
      </c>
      <c r="G156" s="40" t="s">
        <v>55</v>
      </c>
      <c r="H156" s="53" t="str">
        <f>IFERROR(IF(AND(OR(E156=250,E156=434),G156="großkörnig"),"Leguminosenmischung, großkörnig",IF(AND(OR(E156=250,E156=434),G156="kleinkörnig"),"Leguminosenmischung, kleinkörnig",VLOOKUP(E156,Datengrundlage!$A$4:$M$434,6,FALSE))),"")</f>
        <v/>
      </c>
      <c r="I156" s="53" t="str">
        <f>IFERROR(VLOOKUP(E156,Datengrundlage!$A$4:$M$434,3,FALSE),"")</f>
        <v/>
      </c>
      <c r="J156" s="131" t="str">
        <f>IFERROR(VLOOKUP(E156,Datengrundlage!$A$3:$O$434,15,FALSE),"")</f>
        <v/>
      </c>
      <c r="K156" s="131" t="str">
        <f>IFERROR(VLOOKUP(E156,Datengrundlage!$A$3:$P$433,16,FALSE),"")</f>
        <v/>
      </c>
      <c r="L156" s="42"/>
      <c r="M156" s="57" t="str">
        <f t="shared" si="34"/>
        <v/>
      </c>
      <c r="N156" s="34">
        <f t="shared" si="22"/>
        <v>0</v>
      </c>
      <c r="O156" s="34" t="str">
        <f t="shared" si="29"/>
        <v/>
      </c>
      <c r="P156" s="34" t="str">
        <f t="shared" si="30"/>
        <v/>
      </c>
      <c r="Q156" s="40" t="s">
        <v>55</v>
      </c>
      <c r="R156" s="44">
        <v>0</v>
      </c>
      <c r="S156" s="33" t="str">
        <f>IFERROR(IF(VLOOKUP(E156,Datengrundlage!$A$4:$M$433,10,FALSE)="x","ja",""),"")</f>
        <v/>
      </c>
      <c r="T156" s="33" t="str">
        <f>IFERROR(IF(VLOOKUP(E156,Datengrundlage!$A$4:$M$433,11,FALSE)="x","ja",""),"")</f>
        <v/>
      </c>
      <c r="U156" s="33" t="str">
        <f>IFERROR(IF(VLOOKUP(E156,Datengrundlage!$A$4:$M$433,12,FALSE)="x","ja",""),"")</f>
        <v/>
      </c>
      <c r="V156" s="756" t="str">
        <f>IFERROR(IF(Q156="ja",VLOOKUP(E156,Datengrundlage!$A$4:$M$433,13,FALSE),""),"")</f>
        <v/>
      </c>
      <c r="W156" s="8" t="str">
        <f t="shared" si="31"/>
        <v/>
      </c>
      <c r="X156" s="154" t="s">
        <v>54</v>
      </c>
      <c r="Y156" s="35">
        <f t="shared" si="35"/>
        <v>0</v>
      </c>
      <c r="Z156" s="35">
        <f t="shared" si="36"/>
        <v>0</v>
      </c>
      <c r="AA156" s="35">
        <f t="shared" si="37"/>
        <v>0</v>
      </c>
      <c r="AB156" s="35">
        <f t="shared" si="38"/>
        <v>0</v>
      </c>
      <c r="AC156" s="35">
        <f t="shared" si="39"/>
        <v>0</v>
      </c>
      <c r="AD156" s="35">
        <f t="shared" si="40"/>
        <v>0</v>
      </c>
      <c r="AE156" s="9">
        <f t="shared" si="32"/>
        <v>0</v>
      </c>
      <c r="AF156" s="119" t="str">
        <f t="shared" si="33"/>
        <v/>
      </c>
    </row>
    <row r="157" spans="3:32" ht="30" customHeight="1" x14ac:dyDescent="0.3">
      <c r="C157" s="8">
        <v>108</v>
      </c>
      <c r="D157" s="118"/>
      <c r="E157" s="39"/>
      <c r="F157" s="53" t="str">
        <f>IFERROR(VLOOKUP(E157,Datengrundlage!$A$4:$M$434,2,FALSE),(""))</f>
        <v/>
      </c>
      <c r="G157" s="40" t="s">
        <v>55</v>
      </c>
      <c r="H157" s="53" t="str">
        <f>IFERROR(IF(AND(OR(E157=250,E157=434),G157="großkörnig"),"Leguminosenmischung, großkörnig",IF(AND(OR(E157=250,E157=434),G157="kleinkörnig"),"Leguminosenmischung, kleinkörnig",VLOOKUP(E157,Datengrundlage!$A$4:$M$434,6,FALSE))),"")</f>
        <v/>
      </c>
      <c r="I157" s="53" t="str">
        <f>IFERROR(VLOOKUP(E157,Datengrundlage!$A$4:$M$434,3,FALSE),"")</f>
        <v/>
      </c>
      <c r="J157" s="131" t="str">
        <f>IFERROR(VLOOKUP(E157,Datengrundlage!$A$3:$O$434,15,FALSE),"")</f>
        <v/>
      </c>
      <c r="K157" s="131" t="str">
        <f>IFERROR(VLOOKUP(E157,Datengrundlage!$A$3:$P$433,16,FALSE),"")</f>
        <v/>
      </c>
      <c r="L157" s="42"/>
      <c r="M157" s="57" t="str">
        <f t="shared" si="34"/>
        <v/>
      </c>
      <c r="N157" s="34">
        <f t="shared" si="22"/>
        <v>0</v>
      </c>
      <c r="O157" s="34" t="str">
        <f t="shared" si="29"/>
        <v/>
      </c>
      <c r="P157" s="34" t="str">
        <f t="shared" si="30"/>
        <v/>
      </c>
      <c r="Q157" s="40" t="s">
        <v>55</v>
      </c>
      <c r="R157" s="44">
        <v>0</v>
      </c>
      <c r="S157" s="33" t="str">
        <f>IFERROR(IF(VLOOKUP(E157,Datengrundlage!$A$4:$M$433,10,FALSE)="x","ja",""),"")</f>
        <v/>
      </c>
      <c r="T157" s="33" t="str">
        <f>IFERROR(IF(VLOOKUP(E157,Datengrundlage!$A$4:$M$433,11,FALSE)="x","ja",""),"")</f>
        <v/>
      </c>
      <c r="U157" s="33" t="str">
        <f>IFERROR(IF(VLOOKUP(E157,Datengrundlage!$A$4:$M$433,12,FALSE)="x","ja",""),"")</f>
        <v/>
      </c>
      <c r="V157" s="756" t="str">
        <f>IFERROR(IF(Q157="ja",VLOOKUP(E157,Datengrundlage!$A$4:$M$433,13,FALSE),""),"")</f>
        <v/>
      </c>
      <c r="W157" s="8" t="str">
        <f t="shared" si="31"/>
        <v/>
      </c>
      <c r="X157" s="154" t="s">
        <v>54</v>
      </c>
      <c r="Y157" s="35">
        <f t="shared" si="35"/>
        <v>0</v>
      </c>
      <c r="Z157" s="35">
        <f t="shared" si="36"/>
        <v>0</v>
      </c>
      <c r="AA157" s="35">
        <f t="shared" si="37"/>
        <v>0</v>
      </c>
      <c r="AB157" s="35">
        <f t="shared" si="38"/>
        <v>0</v>
      </c>
      <c r="AC157" s="35">
        <f t="shared" si="39"/>
        <v>0</v>
      </c>
      <c r="AD157" s="35">
        <f t="shared" si="40"/>
        <v>0</v>
      </c>
      <c r="AE157" s="9">
        <f t="shared" si="32"/>
        <v>0</v>
      </c>
      <c r="AF157" s="119" t="str">
        <f t="shared" si="33"/>
        <v/>
      </c>
    </row>
    <row r="158" spans="3:32" ht="30" customHeight="1" x14ac:dyDescent="0.3">
      <c r="C158" s="8">
        <v>109</v>
      </c>
      <c r="D158" s="118"/>
      <c r="E158" s="39"/>
      <c r="F158" s="53" t="str">
        <f>IFERROR(VLOOKUP(E158,Datengrundlage!$A$4:$M$434,2,FALSE),(""))</f>
        <v/>
      </c>
      <c r="G158" s="40" t="s">
        <v>55</v>
      </c>
      <c r="H158" s="53" t="str">
        <f>IFERROR(IF(AND(OR(E158=250,E158=434),G158="großkörnig"),"Leguminosenmischung, großkörnig",IF(AND(OR(E158=250,E158=434),G158="kleinkörnig"),"Leguminosenmischung, kleinkörnig",VLOOKUP(E158,Datengrundlage!$A$4:$M$434,6,FALSE))),"")</f>
        <v/>
      </c>
      <c r="I158" s="53" t="str">
        <f>IFERROR(VLOOKUP(E158,Datengrundlage!$A$4:$M$434,3,FALSE),"")</f>
        <v/>
      </c>
      <c r="J158" s="131" t="str">
        <f>IFERROR(VLOOKUP(E158,Datengrundlage!$A$3:$O$434,15,FALSE),"")</f>
        <v/>
      </c>
      <c r="K158" s="131" t="str">
        <f>IFERROR(VLOOKUP(E158,Datengrundlage!$A$3:$P$433,16,FALSE),"")</f>
        <v/>
      </c>
      <c r="L158" s="42"/>
      <c r="M158" s="57" t="str">
        <f t="shared" si="34"/>
        <v/>
      </c>
      <c r="N158" s="34">
        <f t="shared" si="22"/>
        <v>0</v>
      </c>
      <c r="O158" s="34" t="str">
        <f t="shared" si="29"/>
        <v/>
      </c>
      <c r="P158" s="34" t="str">
        <f t="shared" si="30"/>
        <v/>
      </c>
      <c r="Q158" s="40" t="s">
        <v>55</v>
      </c>
      <c r="R158" s="44">
        <v>0</v>
      </c>
      <c r="S158" s="33" t="str">
        <f>IFERROR(IF(VLOOKUP(E158,Datengrundlage!$A$4:$M$433,10,FALSE)="x","ja",""),"")</f>
        <v/>
      </c>
      <c r="T158" s="33" t="str">
        <f>IFERROR(IF(VLOOKUP(E158,Datengrundlage!$A$4:$M$433,11,FALSE)="x","ja",""),"")</f>
        <v/>
      </c>
      <c r="U158" s="33" t="str">
        <f>IFERROR(IF(VLOOKUP(E158,Datengrundlage!$A$4:$M$433,12,FALSE)="x","ja",""),"")</f>
        <v/>
      </c>
      <c r="V158" s="756" t="str">
        <f>IFERROR(IF(Q158="ja",VLOOKUP(E158,Datengrundlage!$A$4:$M$433,13,FALSE),""),"")</f>
        <v/>
      </c>
      <c r="W158" s="8" t="str">
        <f t="shared" si="31"/>
        <v/>
      </c>
      <c r="X158" s="154" t="s">
        <v>54</v>
      </c>
      <c r="Y158" s="35">
        <f t="shared" si="35"/>
        <v>0</v>
      </c>
      <c r="Z158" s="35">
        <f t="shared" si="36"/>
        <v>0</v>
      </c>
      <c r="AA158" s="35">
        <f t="shared" si="37"/>
        <v>0</v>
      </c>
      <c r="AB158" s="35">
        <f t="shared" si="38"/>
        <v>0</v>
      </c>
      <c r="AC158" s="35">
        <f t="shared" si="39"/>
        <v>0</v>
      </c>
      <c r="AD158" s="35">
        <f t="shared" si="40"/>
        <v>0</v>
      </c>
      <c r="AE158" s="9">
        <f t="shared" si="32"/>
        <v>0</v>
      </c>
      <c r="AF158" s="119" t="str">
        <f t="shared" si="33"/>
        <v/>
      </c>
    </row>
    <row r="159" spans="3:32" ht="30" customHeight="1" x14ac:dyDescent="0.3">
      <c r="C159" s="8">
        <v>110</v>
      </c>
      <c r="D159" s="118"/>
      <c r="E159" s="39"/>
      <c r="F159" s="53" t="str">
        <f>IFERROR(VLOOKUP(E159,Datengrundlage!$A$4:$M$434,2,FALSE),(""))</f>
        <v/>
      </c>
      <c r="G159" s="40" t="s">
        <v>55</v>
      </c>
      <c r="H159" s="53" t="str">
        <f>IFERROR(IF(AND(OR(E159=250,E159=434),G159="großkörnig"),"Leguminosenmischung, großkörnig",IF(AND(OR(E159=250,E159=434),G159="kleinkörnig"),"Leguminosenmischung, kleinkörnig",VLOOKUP(E159,Datengrundlage!$A$4:$M$434,6,FALSE))),"")</f>
        <v/>
      </c>
      <c r="I159" s="53" t="str">
        <f>IFERROR(VLOOKUP(E159,Datengrundlage!$A$4:$M$434,3,FALSE),"")</f>
        <v/>
      </c>
      <c r="J159" s="131" t="str">
        <f>IFERROR(VLOOKUP(E159,Datengrundlage!$A$3:$O$434,15,FALSE),"")</f>
        <v/>
      </c>
      <c r="K159" s="131" t="str">
        <f>IFERROR(VLOOKUP(E159,Datengrundlage!$A$3:$P$433,16,FALSE),"")</f>
        <v/>
      </c>
      <c r="L159" s="42"/>
      <c r="M159" s="57" t="str">
        <f t="shared" si="34"/>
        <v/>
      </c>
      <c r="N159" s="34">
        <f t="shared" si="22"/>
        <v>0</v>
      </c>
      <c r="O159" s="34" t="str">
        <f t="shared" si="29"/>
        <v/>
      </c>
      <c r="P159" s="34" t="str">
        <f t="shared" si="30"/>
        <v/>
      </c>
      <c r="Q159" s="40" t="s">
        <v>55</v>
      </c>
      <c r="R159" s="44">
        <v>0</v>
      </c>
      <c r="S159" s="33" t="str">
        <f>IFERROR(IF(VLOOKUP(E159,Datengrundlage!$A$4:$M$433,10,FALSE)="x","ja",""),"")</f>
        <v/>
      </c>
      <c r="T159" s="33" t="str">
        <f>IFERROR(IF(VLOOKUP(E159,Datengrundlage!$A$4:$M$433,11,FALSE)="x","ja",""),"")</f>
        <v/>
      </c>
      <c r="U159" s="33" t="str">
        <f>IFERROR(IF(VLOOKUP(E159,Datengrundlage!$A$4:$M$433,12,FALSE)="x","ja",""),"")</f>
        <v/>
      </c>
      <c r="V159" s="756" t="str">
        <f>IFERROR(IF(Q159="ja",VLOOKUP(E159,Datengrundlage!$A$4:$M$433,13,FALSE),""),"")</f>
        <v/>
      </c>
      <c r="W159" s="8" t="str">
        <f t="shared" si="31"/>
        <v/>
      </c>
      <c r="X159" s="154" t="s">
        <v>54</v>
      </c>
      <c r="Y159" s="35">
        <f t="shared" si="35"/>
        <v>0</v>
      </c>
      <c r="Z159" s="35">
        <f t="shared" si="36"/>
        <v>0</v>
      </c>
      <c r="AA159" s="35">
        <f t="shared" si="37"/>
        <v>0</v>
      </c>
      <c r="AB159" s="35">
        <f t="shared" si="38"/>
        <v>0</v>
      </c>
      <c r="AC159" s="35">
        <f t="shared" si="39"/>
        <v>0</v>
      </c>
      <c r="AD159" s="35">
        <f t="shared" si="40"/>
        <v>0</v>
      </c>
      <c r="AE159" s="9">
        <f t="shared" si="32"/>
        <v>0</v>
      </c>
      <c r="AF159" s="119" t="str">
        <f t="shared" si="33"/>
        <v/>
      </c>
    </row>
    <row r="160" spans="3:32" ht="30" customHeight="1" x14ac:dyDescent="0.3">
      <c r="C160" s="8">
        <v>111</v>
      </c>
      <c r="D160" s="118"/>
      <c r="E160" s="39"/>
      <c r="F160" s="53" t="str">
        <f>IFERROR(VLOOKUP(E160,Datengrundlage!$A$4:$M$434,2,FALSE),(""))</f>
        <v/>
      </c>
      <c r="G160" s="40" t="s">
        <v>55</v>
      </c>
      <c r="H160" s="53" t="str">
        <f>IFERROR(IF(AND(OR(E160=250,E160=434),G160="großkörnig"),"Leguminosenmischung, großkörnig",IF(AND(OR(E160=250,E160=434),G160="kleinkörnig"),"Leguminosenmischung, kleinkörnig",VLOOKUP(E160,Datengrundlage!$A$4:$M$434,6,FALSE))),"")</f>
        <v/>
      </c>
      <c r="I160" s="53" t="str">
        <f>IFERROR(VLOOKUP(E160,Datengrundlage!$A$4:$M$434,3,FALSE),"")</f>
        <v/>
      </c>
      <c r="J160" s="131" t="str">
        <f>IFERROR(VLOOKUP(E160,Datengrundlage!$A$3:$O$434,15,FALSE),"")</f>
        <v/>
      </c>
      <c r="K160" s="131" t="str">
        <f>IFERROR(VLOOKUP(E160,Datengrundlage!$A$3:$P$433,16,FALSE),"")</f>
        <v/>
      </c>
      <c r="L160" s="42"/>
      <c r="M160" s="57" t="str">
        <f t="shared" si="34"/>
        <v/>
      </c>
      <c r="N160" s="34">
        <f t="shared" si="22"/>
        <v>0</v>
      </c>
      <c r="O160" s="34" t="str">
        <f t="shared" si="29"/>
        <v/>
      </c>
      <c r="P160" s="34" t="str">
        <f t="shared" si="30"/>
        <v/>
      </c>
      <c r="Q160" s="40" t="s">
        <v>55</v>
      </c>
      <c r="R160" s="44">
        <v>0</v>
      </c>
      <c r="S160" s="33" t="str">
        <f>IFERROR(IF(VLOOKUP(E160,Datengrundlage!$A$4:$M$433,10,FALSE)="x","ja",""),"")</f>
        <v/>
      </c>
      <c r="T160" s="33" t="str">
        <f>IFERROR(IF(VLOOKUP(E160,Datengrundlage!$A$4:$M$433,11,FALSE)="x","ja",""),"")</f>
        <v/>
      </c>
      <c r="U160" s="33" t="str">
        <f>IFERROR(IF(VLOOKUP(E160,Datengrundlage!$A$4:$M$433,12,FALSE)="x","ja",""),"")</f>
        <v/>
      </c>
      <c r="V160" s="756" t="str">
        <f>IFERROR(IF(Q160="ja",VLOOKUP(E160,Datengrundlage!$A$4:$M$433,13,FALSE),""),"")</f>
        <v/>
      </c>
      <c r="W160" s="8" t="str">
        <f t="shared" si="31"/>
        <v/>
      </c>
      <c r="X160" s="154" t="s">
        <v>54</v>
      </c>
      <c r="Y160" s="35">
        <f t="shared" si="35"/>
        <v>0</v>
      </c>
      <c r="Z160" s="35">
        <f t="shared" si="36"/>
        <v>0</v>
      </c>
      <c r="AA160" s="35">
        <f t="shared" si="37"/>
        <v>0</v>
      </c>
      <c r="AB160" s="35">
        <f t="shared" si="38"/>
        <v>0</v>
      </c>
      <c r="AC160" s="35">
        <f t="shared" si="39"/>
        <v>0</v>
      </c>
      <c r="AD160" s="35">
        <f t="shared" si="40"/>
        <v>0</v>
      </c>
      <c r="AE160" s="9">
        <f t="shared" si="32"/>
        <v>0</v>
      </c>
      <c r="AF160" s="119" t="str">
        <f t="shared" si="33"/>
        <v/>
      </c>
    </row>
    <row r="161" spans="3:32" ht="30" customHeight="1" x14ac:dyDescent="0.3">
      <c r="C161" s="8">
        <v>112</v>
      </c>
      <c r="D161" s="118"/>
      <c r="E161" s="39"/>
      <c r="F161" s="53" t="str">
        <f>IFERROR(VLOOKUP(E161,Datengrundlage!$A$4:$M$434,2,FALSE),(""))</f>
        <v/>
      </c>
      <c r="G161" s="40" t="s">
        <v>55</v>
      </c>
      <c r="H161" s="53" t="str">
        <f>IFERROR(IF(AND(OR(E161=250,E161=434),G161="großkörnig"),"Leguminosenmischung, großkörnig",IF(AND(OR(E161=250,E161=434),G161="kleinkörnig"),"Leguminosenmischung, kleinkörnig",VLOOKUP(E161,Datengrundlage!$A$4:$M$434,6,FALSE))),"")</f>
        <v/>
      </c>
      <c r="I161" s="53" t="str">
        <f>IFERROR(VLOOKUP(E161,Datengrundlage!$A$4:$M$434,3,FALSE),"")</f>
        <v/>
      </c>
      <c r="J161" s="131" t="str">
        <f>IFERROR(VLOOKUP(E161,Datengrundlage!$A$3:$O$434,15,FALSE),"")</f>
        <v/>
      </c>
      <c r="K161" s="131" t="str">
        <f>IFERROR(VLOOKUP(E161,Datengrundlage!$A$3:$P$433,16,FALSE),"")</f>
        <v/>
      </c>
      <c r="L161" s="42"/>
      <c r="M161" s="57" t="str">
        <f t="shared" si="34"/>
        <v/>
      </c>
      <c r="N161" s="34">
        <f t="shared" si="22"/>
        <v>0</v>
      </c>
      <c r="O161" s="34" t="str">
        <f t="shared" si="29"/>
        <v/>
      </c>
      <c r="P161" s="34" t="str">
        <f t="shared" si="30"/>
        <v/>
      </c>
      <c r="Q161" s="40" t="s">
        <v>55</v>
      </c>
      <c r="R161" s="44">
        <v>0</v>
      </c>
      <c r="S161" s="33" t="str">
        <f>IFERROR(IF(VLOOKUP(E161,Datengrundlage!$A$4:$M$433,10,FALSE)="x","ja",""),"")</f>
        <v/>
      </c>
      <c r="T161" s="33" t="str">
        <f>IFERROR(IF(VLOOKUP(E161,Datengrundlage!$A$4:$M$433,11,FALSE)="x","ja",""),"")</f>
        <v/>
      </c>
      <c r="U161" s="33" t="str">
        <f>IFERROR(IF(VLOOKUP(E161,Datengrundlage!$A$4:$M$433,12,FALSE)="x","ja",""),"")</f>
        <v/>
      </c>
      <c r="V161" s="756" t="str">
        <f>IFERROR(IF(Q161="ja",VLOOKUP(E161,Datengrundlage!$A$4:$M$433,13,FALSE),""),"")</f>
        <v/>
      </c>
      <c r="W161" s="8" t="str">
        <f t="shared" si="31"/>
        <v/>
      </c>
      <c r="X161" s="154" t="s">
        <v>54</v>
      </c>
      <c r="Y161" s="35">
        <f t="shared" si="35"/>
        <v>0</v>
      </c>
      <c r="Z161" s="35">
        <f t="shared" si="36"/>
        <v>0</v>
      </c>
      <c r="AA161" s="35">
        <f t="shared" si="37"/>
        <v>0</v>
      </c>
      <c r="AB161" s="35">
        <f t="shared" si="38"/>
        <v>0</v>
      </c>
      <c r="AC161" s="35">
        <f t="shared" si="39"/>
        <v>0</v>
      </c>
      <c r="AD161" s="35">
        <f t="shared" si="40"/>
        <v>0</v>
      </c>
      <c r="AE161" s="9">
        <f t="shared" si="32"/>
        <v>0</v>
      </c>
      <c r="AF161" s="119" t="str">
        <f t="shared" si="33"/>
        <v/>
      </c>
    </row>
    <row r="162" spans="3:32" ht="30" customHeight="1" x14ac:dyDescent="0.3">
      <c r="C162" s="8">
        <v>113</v>
      </c>
      <c r="D162" s="118"/>
      <c r="E162" s="39"/>
      <c r="F162" s="53" t="str">
        <f>IFERROR(VLOOKUP(E162,Datengrundlage!$A$4:$M$434,2,FALSE),(""))</f>
        <v/>
      </c>
      <c r="G162" s="40" t="s">
        <v>55</v>
      </c>
      <c r="H162" s="53" t="str">
        <f>IFERROR(IF(AND(OR(E162=250,E162=434),G162="großkörnig"),"Leguminosenmischung, großkörnig",IF(AND(OR(E162=250,E162=434),G162="kleinkörnig"),"Leguminosenmischung, kleinkörnig",VLOOKUP(E162,Datengrundlage!$A$4:$M$434,6,FALSE))),"")</f>
        <v/>
      </c>
      <c r="I162" s="53" t="str">
        <f>IFERROR(VLOOKUP(E162,Datengrundlage!$A$4:$M$434,3,FALSE),"")</f>
        <v/>
      </c>
      <c r="J162" s="131" t="str">
        <f>IFERROR(VLOOKUP(E162,Datengrundlage!$A$3:$O$434,15,FALSE),"")</f>
        <v/>
      </c>
      <c r="K162" s="131" t="str">
        <f>IFERROR(VLOOKUP(E162,Datengrundlage!$A$3:$P$433,16,FALSE),"")</f>
        <v/>
      </c>
      <c r="L162" s="42"/>
      <c r="M162" s="57" t="str">
        <f t="shared" si="34"/>
        <v/>
      </c>
      <c r="N162" s="34">
        <f t="shared" si="22"/>
        <v>0</v>
      </c>
      <c r="O162" s="34" t="str">
        <f t="shared" si="29"/>
        <v/>
      </c>
      <c r="P162" s="34" t="str">
        <f t="shared" si="30"/>
        <v/>
      </c>
      <c r="Q162" s="40" t="s">
        <v>55</v>
      </c>
      <c r="R162" s="44">
        <v>0</v>
      </c>
      <c r="S162" s="33" t="str">
        <f>IFERROR(IF(VLOOKUP(E162,Datengrundlage!$A$4:$M$433,10,FALSE)="x","ja",""),"")</f>
        <v/>
      </c>
      <c r="T162" s="33" t="str">
        <f>IFERROR(IF(VLOOKUP(E162,Datengrundlage!$A$4:$M$433,11,FALSE)="x","ja",""),"")</f>
        <v/>
      </c>
      <c r="U162" s="33" t="str">
        <f>IFERROR(IF(VLOOKUP(E162,Datengrundlage!$A$4:$M$433,12,FALSE)="x","ja",""),"")</f>
        <v/>
      </c>
      <c r="V162" s="756" t="str">
        <f>IFERROR(IF(Q162="ja",VLOOKUP(E162,Datengrundlage!$A$4:$M$433,13,FALSE),""),"")</f>
        <v/>
      </c>
      <c r="W162" s="8" t="str">
        <f t="shared" si="31"/>
        <v/>
      </c>
      <c r="X162" s="154" t="s">
        <v>54</v>
      </c>
      <c r="Y162" s="35">
        <f t="shared" si="35"/>
        <v>0</v>
      </c>
      <c r="Z162" s="35">
        <f t="shared" si="36"/>
        <v>0</v>
      </c>
      <c r="AA162" s="35">
        <f t="shared" si="37"/>
        <v>0</v>
      </c>
      <c r="AB162" s="35">
        <f t="shared" si="38"/>
        <v>0</v>
      </c>
      <c r="AC162" s="35">
        <f t="shared" si="39"/>
        <v>0</v>
      </c>
      <c r="AD162" s="35">
        <f t="shared" si="40"/>
        <v>0</v>
      </c>
      <c r="AE162" s="9">
        <f t="shared" si="32"/>
        <v>0</v>
      </c>
      <c r="AF162" s="119" t="str">
        <f t="shared" si="33"/>
        <v/>
      </c>
    </row>
    <row r="163" spans="3:32" ht="30" customHeight="1" x14ac:dyDescent="0.3">
      <c r="C163" s="8">
        <v>114</v>
      </c>
      <c r="D163" s="118"/>
      <c r="E163" s="39"/>
      <c r="F163" s="53" t="str">
        <f>IFERROR(VLOOKUP(E163,Datengrundlage!$A$4:$M$434,2,FALSE),(""))</f>
        <v/>
      </c>
      <c r="G163" s="40" t="s">
        <v>55</v>
      </c>
      <c r="H163" s="53" t="str">
        <f>IFERROR(IF(AND(OR(E163=250,E163=434),G163="großkörnig"),"Leguminosenmischung, großkörnig",IF(AND(OR(E163=250,E163=434),G163="kleinkörnig"),"Leguminosenmischung, kleinkörnig",VLOOKUP(E163,Datengrundlage!$A$4:$M$434,6,FALSE))),"")</f>
        <v/>
      </c>
      <c r="I163" s="53" t="str">
        <f>IFERROR(VLOOKUP(E163,Datengrundlage!$A$4:$M$434,3,FALSE),"")</f>
        <v/>
      </c>
      <c r="J163" s="131" t="str">
        <f>IFERROR(VLOOKUP(E163,Datengrundlage!$A$3:$O$434,15,FALSE),"")</f>
        <v/>
      </c>
      <c r="K163" s="131" t="str">
        <f>IFERROR(VLOOKUP(E163,Datengrundlage!$A$3:$P$433,16,FALSE),"")</f>
        <v/>
      </c>
      <c r="L163" s="42"/>
      <c r="M163" s="57" t="str">
        <f t="shared" si="34"/>
        <v/>
      </c>
      <c r="N163" s="34">
        <f t="shared" si="22"/>
        <v>0</v>
      </c>
      <c r="O163" s="34" t="str">
        <f t="shared" si="29"/>
        <v/>
      </c>
      <c r="P163" s="34" t="str">
        <f t="shared" si="30"/>
        <v/>
      </c>
      <c r="Q163" s="40" t="s">
        <v>55</v>
      </c>
      <c r="R163" s="44">
        <v>0</v>
      </c>
      <c r="S163" s="33" t="str">
        <f>IFERROR(IF(VLOOKUP(E163,Datengrundlage!$A$4:$M$433,10,FALSE)="x","ja",""),"")</f>
        <v/>
      </c>
      <c r="T163" s="33" t="str">
        <f>IFERROR(IF(VLOOKUP(E163,Datengrundlage!$A$4:$M$433,11,FALSE)="x","ja",""),"")</f>
        <v/>
      </c>
      <c r="U163" s="33" t="str">
        <f>IFERROR(IF(VLOOKUP(E163,Datengrundlage!$A$4:$M$433,12,FALSE)="x","ja",""),"")</f>
        <v/>
      </c>
      <c r="V163" s="756" t="str">
        <f>IFERROR(IF(Q163="ja",VLOOKUP(E163,Datengrundlage!$A$4:$M$433,13,FALSE),""),"")</f>
        <v/>
      </c>
      <c r="W163" s="8" t="str">
        <f t="shared" si="31"/>
        <v/>
      </c>
      <c r="X163" s="154" t="s">
        <v>54</v>
      </c>
      <c r="Y163" s="35">
        <f t="shared" si="35"/>
        <v>0</v>
      </c>
      <c r="Z163" s="35">
        <f t="shared" si="36"/>
        <v>0</v>
      </c>
      <c r="AA163" s="35">
        <f t="shared" si="37"/>
        <v>0</v>
      </c>
      <c r="AB163" s="35">
        <f t="shared" si="38"/>
        <v>0</v>
      </c>
      <c r="AC163" s="35">
        <f t="shared" si="39"/>
        <v>0</v>
      </c>
      <c r="AD163" s="35">
        <f t="shared" si="40"/>
        <v>0</v>
      </c>
      <c r="AE163" s="9">
        <f t="shared" si="32"/>
        <v>0</v>
      </c>
      <c r="AF163" s="119" t="str">
        <f t="shared" si="33"/>
        <v/>
      </c>
    </row>
    <row r="164" spans="3:32" ht="30" customHeight="1" x14ac:dyDescent="0.3">
      <c r="C164" s="8">
        <v>115</v>
      </c>
      <c r="D164" s="118"/>
      <c r="E164" s="39"/>
      <c r="F164" s="53" t="str">
        <f>IFERROR(VLOOKUP(E164,Datengrundlage!$A$4:$M$434,2,FALSE),(""))</f>
        <v/>
      </c>
      <c r="G164" s="40" t="s">
        <v>55</v>
      </c>
      <c r="H164" s="53" t="str">
        <f>IFERROR(IF(AND(OR(E164=250,E164=434),G164="großkörnig"),"Leguminosenmischung, großkörnig",IF(AND(OR(E164=250,E164=434),G164="kleinkörnig"),"Leguminosenmischung, kleinkörnig",VLOOKUP(E164,Datengrundlage!$A$4:$M$434,6,FALSE))),"")</f>
        <v/>
      </c>
      <c r="I164" s="53" t="str">
        <f>IFERROR(VLOOKUP(E164,Datengrundlage!$A$4:$M$434,3,FALSE),"")</f>
        <v/>
      </c>
      <c r="J164" s="131" t="str">
        <f>IFERROR(VLOOKUP(E164,Datengrundlage!$A$3:$O$434,15,FALSE),"")</f>
        <v/>
      </c>
      <c r="K164" s="131" t="str">
        <f>IFERROR(VLOOKUP(E164,Datengrundlage!$A$3:$P$433,16,FALSE),"")</f>
        <v/>
      </c>
      <c r="L164" s="42"/>
      <c r="M164" s="57" t="str">
        <f t="shared" si="34"/>
        <v/>
      </c>
      <c r="N164" s="34">
        <f t="shared" si="22"/>
        <v>0</v>
      </c>
      <c r="O164" s="34" t="str">
        <f t="shared" si="29"/>
        <v/>
      </c>
      <c r="P164" s="34" t="str">
        <f t="shared" si="30"/>
        <v/>
      </c>
      <c r="Q164" s="40" t="s">
        <v>55</v>
      </c>
      <c r="R164" s="44">
        <v>0</v>
      </c>
      <c r="S164" s="33" t="str">
        <f>IFERROR(IF(VLOOKUP(E164,Datengrundlage!$A$4:$M$433,10,FALSE)="x","ja",""),"")</f>
        <v/>
      </c>
      <c r="T164" s="33" t="str">
        <f>IFERROR(IF(VLOOKUP(E164,Datengrundlage!$A$4:$M$433,11,FALSE)="x","ja",""),"")</f>
        <v/>
      </c>
      <c r="U164" s="33" t="str">
        <f>IFERROR(IF(VLOOKUP(E164,Datengrundlage!$A$4:$M$433,12,FALSE)="x","ja",""),"")</f>
        <v/>
      </c>
      <c r="V164" s="756" t="str">
        <f>IFERROR(IF(Q164="ja",VLOOKUP(E164,Datengrundlage!$A$4:$M$433,13,FALSE),""),"")</f>
        <v/>
      </c>
      <c r="W164" s="8" t="str">
        <f t="shared" si="31"/>
        <v/>
      </c>
      <c r="X164" s="154" t="s">
        <v>54</v>
      </c>
      <c r="Y164" s="35">
        <f t="shared" si="35"/>
        <v>0</v>
      </c>
      <c r="Z164" s="35">
        <f t="shared" si="36"/>
        <v>0</v>
      </c>
      <c r="AA164" s="35">
        <f t="shared" si="37"/>
        <v>0</v>
      </c>
      <c r="AB164" s="35">
        <f t="shared" si="38"/>
        <v>0</v>
      </c>
      <c r="AC164" s="35">
        <f t="shared" si="39"/>
        <v>0</v>
      </c>
      <c r="AD164" s="35">
        <f t="shared" si="40"/>
        <v>0</v>
      </c>
      <c r="AE164" s="9">
        <f t="shared" si="32"/>
        <v>0</v>
      </c>
      <c r="AF164" s="119" t="str">
        <f t="shared" si="33"/>
        <v/>
      </c>
    </row>
    <row r="165" spans="3:32" ht="30" customHeight="1" x14ac:dyDescent="0.3">
      <c r="C165" s="8">
        <v>116</v>
      </c>
      <c r="D165" s="118"/>
      <c r="E165" s="39"/>
      <c r="F165" s="53" t="str">
        <f>IFERROR(VLOOKUP(E165,Datengrundlage!$A$4:$M$434,2,FALSE),(""))</f>
        <v/>
      </c>
      <c r="G165" s="40" t="s">
        <v>55</v>
      </c>
      <c r="H165" s="53" t="str">
        <f>IFERROR(IF(AND(OR(E165=250,E165=434),G165="großkörnig"),"Leguminosenmischung, großkörnig",IF(AND(OR(E165=250,E165=434),G165="kleinkörnig"),"Leguminosenmischung, kleinkörnig",VLOOKUP(E165,Datengrundlage!$A$4:$M$434,6,FALSE))),"")</f>
        <v/>
      </c>
      <c r="I165" s="53" t="str">
        <f>IFERROR(VLOOKUP(E165,Datengrundlage!$A$4:$M$434,3,FALSE),"")</f>
        <v/>
      </c>
      <c r="J165" s="131" t="str">
        <f>IFERROR(VLOOKUP(E165,Datengrundlage!$A$3:$O$434,15,FALSE),"")</f>
        <v/>
      </c>
      <c r="K165" s="131" t="str">
        <f>IFERROR(VLOOKUP(E165,Datengrundlage!$A$3:$P$433,16,FALSE),"")</f>
        <v/>
      </c>
      <c r="L165" s="42"/>
      <c r="M165" s="57" t="str">
        <f t="shared" si="34"/>
        <v/>
      </c>
      <c r="N165" s="34">
        <f t="shared" si="22"/>
        <v>0</v>
      </c>
      <c r="O165" s="34" t="str">
        <f t="shared" si="29"/>
        <v/>
      </c>
      <c r="P165" s="34" t="str">
        <f t="shared" si="30"/>
        <v/>
      </c>
      <c r="Q165" s="40" t="s">
        <v>55</v>
      </c>
      <c r="R165" s="44">
        <v>0</v>
      </c>
      <c r="S165" s="33" t="str">
        <f>IFERROR(IF(VLOOKUP(E165,Datengrundlage!$A$4:$M$433,10,FALSE)="x","ja",""),"")</f>
        <v/>
      </c>
      <c r="T165" s="33" t="str">
        <f>IFERROR(IF(VLOOKUP(E165,Datengrundlage!$A$4:$M$433,11,FALSE)="x","ja",""),"")</f>
        <v/>
      </c>
      <c r="U165" s="33" t="str">
        <f>IFERROR(IF(VLOOKUP(E165,Datengrundlage!$A$4:$M$433,12,FALSE)="x","ja",""),"")</f>
        <v/>
      </c>
      <c r="V165" s="756" t="str">
        <f>IFERROR(IF(Q165="ja",VLOOKUP(E165,Datengrundlage!$A$4:$M$433,13,FALSE),""),"")</f>
        <v/>
      </c>
      <c r="W165" s="8" t="str">
        <f t="shared" si="31"/>
        <v/>
      </c>
      <c r="X165" s="154" t="s">
        <v>54</v>
      </c>
      <c r="Y165" s="35">
        <f t="shared" si="35"/>
        <v>0</v>
      </c>
      <c r="Z165" s="35">
        <f t="shared" si="36"/>
        <v>0</v>
      </c>
      <c r="AA165" s="35">
        <f t="shared" si="37"/>
        <v>0</v>
      </c>
      <c r="AB165" s="35">
        <f t="shared" si="38"/>
        <v>0</v>
      </c>
      <c r="AC165" s="35">
        <f t="shared" si="39"/>
        <v>0</v>
      </c>
      <c r="AD165" s="35">
        <f t="shared" si="40"/>
        <v>0</v>
      </c>
      <c r="AE165" s="9">
        <f t="shared" si="32"/>
        <v>0</v>
      </c>
      <c r="AF165" s="119" t="str">
        <f t="shared" si="33"/>
        <v/>
      </c>
    </row>
    <row r="166" spans="3:32" ht="30" customHeight="1" x14ac:dyDescent="0.3">
      <c r="C166" s="8">
        <v>117</v>
      </c>
      <c r="D166" s="118"/>
      <c r="E166" s="39"/>
      <c r="F166" s="53" t="str">
        <f>IFERROR(VLOOKUP(E166,Datengrundlage!$A$4:$M$434,2,FALSE),(""))</f>
        <v/>
      </c>
      <c r="G166" s="40" t="s">
        <v>55</v>
      </c>
      <c r="H166" s="53" t="str">
        <f>IFERROR(IF(AND(OR(E166=250,E166=434),G166="großkörnig"),"Leguminosenmischung, großkörnig",IF(AND(OR(E166=250,E166=434),G166="kleinkörnig"),"Leguminosenmischung, kleinkörnig",VLOOKUP(E166,Datengrundlage!$A$4:$M$434,6,FALSE))),"")</f>
        <v/>
      </c>
      <c r="I166" s="53" t="str">
        <f>IFERROR(VLOOKUP(E166,Datengrundlage!$A$4:$M$434,3,FALSE),"")</f>
        <v/>
      </c>
      <c r="J166" s="131" t="str">
        <f>IFERROR(VLOOKUP(E166,Datengrundlage!$A$3:$O$434,15,FALSE),"")</f>
        <v/>
      </c>
      <c r="K166" s="131" t="str">
        <f>IFERROR(VLOOKUP(E166,Datengrundlage!$A$3:$P$433,16,FALSE),"")</f>
        <v/>
      </c>
      <c r="L166" s="42"/>
      <c r="M166" s="57" t="str">
        <f t="shared" si="34"/>
        <v/>
      </c>
      <c r="N166" s="34">
        <f t="shared" si="22"/>
        <v>0</v>
      </c>
      <c r="O166" s="34" t="str">
        <f t="shared" si="29"/>
        <v/>
      </c>
      <c r="P166" s="34" t="str">
        <f t="shared" si="30"/>
        <v/>
      </c>
      <c r="Q166" s="40" t="s">
        <v>55</v>
      </c>
      <c r="R166" s="44">
        <v>0</v>
      </c>
      <c r="S166" s="33" t="str">
        <f>IFERROR(IF(VLOOKUP(E166,Datengrundlage!$A$4:$M$433,10,FALSE)="x","ja",""),"")</f>
        <v/>
      </c>
      <c r="T166" s="33" t="str">
        <f>IFERROR(IF(VLOOKUP(E166,Datengrundlage!$A$4:$M$433,11,FALSE)="x","ja",""),"")</f>
        <v/>
      </c>
      <c r="U166" s="33" t="str">
        <f>IFERROR(IF(VLOOKUP(E166,Datengrundlage!$A$4:$M$433,12,FALSE)="x","ja",""),"")</f>
        <v/>
      </c>
      <c r="V166" s="756" t="str">
        <f>IFERROR(IF(Q166="ja",VLOOKUP(E166,Datengrundlage!$A$4:$M$433,13,FALSE),""),"")</f>
        <v/>
      </c>
      <c r="W166" s="8" t="str">
        <f t="shared" si="31"/>
        <v/>
      </c>
      <c r="X166" s="154" t="s">
        <v>54</v>
      </c>
      <c r="Y166" s="35">
        <f t="shared" si="35"/>
        <v>0</v>
      </c>
      <c r="Z166" s="35">
        <f t="shared" si="36"/>
        <v>0</v>
      </c>
      <c r="AA166" s="35">
        <f t="shared" si="37"/>
        <v>0</v>
      </c>
      <c r="AB166" s="35">
        <f t="shared" si="38"/>
        <v>0</v>
      </c>
      <c r="AC166" s="35">
        <f t="shared" si="39"/>
        <v>0</v>
      </c>
      <c r="AD166" s="35">
        <f t="shared" si="40"/>
        <v>0</v>
      </c>
      <c r="AE166" s="9">
        <f t="shared" si="32"/>
        <v>0</v>
      </c>
      <c r="AF166" s="119" t="str">
        <f t="shared" si="33"/>
        <v/>
      </c>
    </row>
    <row r="167" spans="3:32" ht="30" customHeight="1" x14ac:dyDescent="0.3">
      <c r="C167" s="8">
        <v>118</v>
      </c>
      <c r="D167" s="118"/>
      <c r="E167" s="39"/>
      <c r="F167" s="53" t="str">
        <f>IFERROR(VLOOKUP(E167,Datengrundlage!$A$4:$M$434,2,FALSE),(""))</f>
        <v/>
      </c>
      <c r="G167" s="40" t="s">
        <v>55</v>
      </c>
      <c r="H167" s="53" t="str">
        <f>IFERROR(IF(AND(OR(E167=250,E167=434),G167="großkörnig"),"Leguminosenmischung, großkörnig",IF(AND(OR(E167=250,E167=434),G167="kleinkörnig"),"Leguminosenmischung, kleinkörnig",VLOOKUP(E167,Datengrundlage!$A$4:$M$434,6,FALSE))),"")</f>
        <v/>
      </c>
      <c r="I167" s="53" t="str">
        <f>IFERROR(VLOOKUP(E167,Datengrundlage!$A$4:$M$434,3,FALSE),"")</f>
        <v/>
      </c>
      <c r="J167" s="131" t="str">
        <f>IFERROR(VLOOKUP(E167,Datengrundlage!$A$3:$O$434,15,FALSE),"")</f>
        <v/>
      </c>
      <c r="K167" s="131" t="str">
        <f>IFERROR(VLOOKUP(E167,Datengrundlage!$A$3:$P$433,16,FALSE),"")</f>
        <v/>
      </c>
      <c r="L167" s="42"/>
      <c r="M167" s="57" t="str">
        <f t="shared" si="34"/>
        <v/>
      </c>
      <c r="N167" s="34">
        <f t="shared" si="22"/>
        <v>0</v>
      </c>
      <c r="O167" s="34" t="str">
        <f t="shared" si="29"/>
        <v/>
      </c>
      <c r="P167" s="34" t="str">
        <f t="shared" si="30"/>
        <v/>
      </c>
      <c r="Q167" s="40" t="s">
        <v>55</v>
      </c>
      <c r="R167" s="44">
        <v>0</v>
      </c>
      <c r="S167" s="33" t="str">
        <f>IFERROR(IF(VLOOKUP(E167,Datengrundlage!$A$4:$M$433,10,FALSE)="x","ja",""),"")</f>
        <v/>
      </c>
      <c r="T167" s="33" t="str">
        <f>IFERROR(IF(VLOOKUP(E167,Datengrundlage!$A$4:$M$433,11,FALSE)="x","ja",""),"")</f>
        <v/>
      </c>
      <c r="U167" s="33" t="str">
        <f>IFERROR(IF(VLOOKUP(E167,Datengrundlage!$A$4:$M$433,12,FALSE)="x","ja",""),"")</f>
        <v/>
      </c>
      <c r="V167" s="756" t="str">
        <f>IFERROR(IF(Q167="ja",VLOOKUP(E167,Datengrundlage!$A$4:$M$433,13,FALSE),""),"")</f>
        <v/>
      </c>
      <c r="W167" s="8" t="str">
        <f t="shared" si="31"/>
        <v/>
      </c>
      <c r="X167" s="154" t="s">
        <v>54</v>
      </c>
      <c r="Y167" s="35">
        <f t="shared" si="35"/>
        <v>0</v>
      </c>
      <c r="Z167" s="35">
        <f t="shared" si="36"/>
        <v>0</v>
      </c>
      <c r="AA167" s="35">
        <f t="shared" si="37"/>
        <v>0</v>
      </c>
      <c r="AB167" s="35">
        <f t="shared" si="38"/>
        <v>0</v>
      </c>
      <c r="AC167" s="35">
        <f t="shared" si="39"/>
        <v>0</v>
      </c>
      <c r="AD167" s="35">
        <f t="shared" si="40"/>
        <v>0</v>
      </c>
      <c r="AE167" s="9">
        <f t="shared" si="32"/>
        <v>0</v>
      </c>
      <c r="AF167" s="119" t="str">
        <f t="shared" si="33"/>
        <v/>
      </c>
    </row>
    <row r="168" spans="3:32" ht="30" customHeight="1" x14ac:dyDescent="0.3">
      <c r="C168" s="8">
        <v>119</v>
      </c>
      <c r="D168" s="118"/>
      <c r="E168" s="39"/>
      <c r="F168" s="53" t="str">
        <f>IFERROR(VLOOKUP(E168,Datengrundlage!$A$4:$M$434,2,FALSE),(""))</f>
        <v/>
      </c>
      <c r="G168" s="40" t="s">
        <v>55</v>
      </c>
      <c r="H168" s="53" t="str">
        <f>IFERROR(IF(AND(OR(E168=250,E168=434),G168="großkörnig"),"Leguminosenmischung, großkörnig",IF(AND(OR(E168=250,E168=434),G168="kleinkörnig"),"Leguminosenmischung, kleinkörnig",VLOOKUP(E168,Datengrundlage!$A$4:$M$434,6,FALSE))),"")</f>
        <v/>
      </c>
      <c r="I168" s="53" t="str">
        <f>IFERROR(VLOOKUP(E168,Datengrundlage!$A$4:$M$434,3,FALSE),"")</f>
        <v/>
      </c>
      <c r="J168" s="131" t="str">
        <f>IFERROR(VLOOKUP(E168,Datengrundlage!$A$3:$O$434,15,FALSE),"")</f>
        <v/>
      </c>
      <c r="K168" s="131" t="str">
        <f>IFERROR(VLOOKUP(E168,Datengrundlage!$A$3:$P$433,16,FALSE),"")</f>
        <v/>
      </c>
      <c r="L168" s="42"/>
      <c r="M168" s="57" t="str">
        <f t="shared" si="34"/>
        <v/>
      </c>
      <c r="N168" s="34">
        <f t="shared" si="22"/>
        <v>0</v>
      </c>
      <c r="O168" s="34" t="str">
        <f t="shared" si="29"/>
        <v/>
      </c>
      <c r="P168" s="34" t="str">
        <f t="shared" si="30"/>
        <v/>
      </c>
      <c r="Q168" s="40" t="s">
        <v>55</v>
      </c>
      <c r="R168" s="44">
        <v>0</v>
      </c>
      <c r="S168" s="33" t="str">
        <f>IFERROR(IF(VLOOKUP(E168,Datengrundlage!$A$4:$M$433,10,FALSE)="x","ja",""),"")</f>
        <v/>
      </c>
      <c r="T168" s="33" t="str">
        <f>IFERROR(IF(VLOOKUP(E168,Datengrundlage!$A$4:$M$433,11,FALSE)="x","ja",""),"")</f>
        <v/>
      </c>
      <c r="U168" s="33" t="str">
        <f>IFERROR(IF(VLOOKUP(E168,Datengrundlage!$A$4:$M$433,12,FALSE)="x","ja",""),"")</f>
        <v/>
      </c>
      <c r="V168" s="756" t="str">
        <f>IFERROR(IF(Q168="ja",VLOOKUP(E168,Datengrundlage!$A$4:$M$433,13,FALSE),""),"")</f>
        <v/>
      </c>
      <c r="W168" s="8" t="str">
        <f t="shared" si="31"/>
        <v/>
      </c>
      <c r="X168" s="154" t="s">
        <v>54</v>
      </c>
      <c r="Y168" s="35">
        <f t="shared" si="35"/>
        <v>0</v>
      </c>
      <c r="Z168" s="35">
        <f t="shared" si="36"/>
        <v>0</v>
      </c>
      <c r="AA168" s="35">
        <f t="shared" si="37"/>
        <v>0</v>
      </c>
      <c r="AB168" s="35">
        <f t="shared" si="38"/>
        <v>0</v>
      </c>
      <c r="AC168" s="35">
        <f t="shared" si="39"/>
        <v>0</v>
      </c>
      <c r="AD168" s="35">
        <f t="shared" si="40"/>
        <v>0</v>
      </c>
      <c r="AE168" s="9">
        <f t="shared" si="32"/>
        <v>0</v>
      </c>
      <c r="AF168" s="119" t="str">
        <f t="shared" si="33"/>
        <v/>
      </c>
    </row>
    <row r="169" spans="3:32" ht="30" customHeight="1" x14ac:dyDescent="0.3">
      <c r="C169" s="8">
        <v>120</v>
      </c>
      <c r="D169" s="118"/>
      <c r="E169" s="39"/>
      <c r="F169" s="53" t="str">
        <f>IFERROR(VLOOKUP(E169,Datengrundlage!$A$4:$M$434,2,FALSE),(""))</f>
        <v/>
      </c>
      <c r="G169" s="40" t="s">
        <v>55</v>
      </c>
      <c r="H169" s="53" t="str">
        <f>IFERROR(IF(AND(OR(E169=250,E169=434),G169="großkörnig"),"Leguminosenmischung, großkörnig",IF(AND(OR(E169=250,E169=434),G169="kleinkörnig"),"Leguminosenmischung, kleinkörnig",VLOOKUP(E169,Datengrundlage!$A$4:$M$434,6,FALSE))),"")</f>
        <v/>
      </c>
      <c r="I169" s="53" t="str">
        <f>IFERROR(VLOOKUP(E169,Datengrundlage!$A$4:$M$434,3,FALSE),"")</f>
        <v/>
      </c>
      <c r="J169" s="131" t="str">
        <f>IFERROR(VLOOKUP(E169,Datengrundlage!$A$3:$O$434,15,FALSE),"")</f>
        <v/>
      </c>
      <c r="K169" s="131" t="str">
        <f>IFERROR(VLOOKUP(E169,Datengrundlage!$A$3:$P$433,16,FALSE),"")</f>
        <v/>
      </c>
      <c r="L169" s="42"/>
      <c r="M169" s="57" t="str">
        <f t="shared" si="34"/>
        <v/>
      </c>
      <c r="N169" s="34">
        <f t="shared" si="22"/>
        <v>0</v>
      </c>
      <c r="O169" s="34" t="str">
        <f t="shared" si="29"/>
        <v/>
      </c>
      <c r="P169" s="34" t="str">
        <f t="shared" si="30"/>
        <v/>
      </c>
      <c r="Q169" s="40" t="s">
        <v>55</v>
      </c>
      <c r="R169" s="44">
        <v>0</v>
      </c>
      <c r="S169" s="33" t="str">
        <f>IFERROR(IF(VLOOKUP(E169,Datengrundlage!$A$4:$M$433,10,FALSE)="x","ja",""),"")</f>
        <v/>
      </c>
      <c r="T169" s="33" t="str">
        <f>IFERROR(IF(VLOOKUP(E169,Datengrundlage!$A$4:$M$433,11,FALSE)="x","ja",""),"")</f>
        <v/>
      </c>
      <c r="U169" s="33" t="str">
        <f>IFERROR(IF(VLOOKUP(E169,Datengrundlage!$A$4:$M$433,12,FALSE)="x","ja",""),"")</f>
        <v/>
      </c>
      <c r="V169" s="756" t="str">
        <f>IFERROR(IF(Q169="ja",VLOOKUP(E169,Datengrundlage!$A$4:$M$433,13,FALSE),""),"")</f>
        <v/>
      </c>
      <c r="W169" s="8" t="str">
        <f t="shared" si="31"/>
        <v/>
      </c>
      <c r="X169" s="154" t="s">
        <v>54</v>
      </c>
      <c r="Y169" s="35">
        <f t="shared" si="35"/>
        <v>0</v>
      </c>
      <c r="Z169" s="35">
        <f t="shared" si="36"/>
        <v>0</v>
      </c>
      <c r="AA169" s="35">
        <f t="shared" si="37"/>
        <v>0</v>
      </c>
      <c r="AB169" s="35">
        <f t="shared" si="38"/>
        <v>0</v>
      </c>
      <c r="AC169" s="35">
        <f t="shared" si="39"/>
        <v>0</v>
      </c>
      <c r="AD169" s="35">
        <f t="shared" si="40"/>
        <v>0</v>
      </c>
      <c r="AE169" s="9">
        <f t="shared" si="32"/>
        <v>0</v>
      </c>
      <c r="AF169" s="119" t="str">
        <f t="shared" si="33"/>
        <v/>
      </c>
    </row>
    <row r="170" spans="3:32" ht="30" customHeight="1" x14ac:dyDescent="0.3">
      <c r="C170" s="8">
        <v>121</v>
      </c>
      <c r="D170" s="118"/>
      <c r="E170" s="39"/>
      <c r="F170" s="53" t="str">
        <f>IFERROR(VLOOKUP(E170,Datengrundlage!$A$4:$M$434,2,FALSE),(""))</f>
        <v/>
      </c>
      <c r="G170" s="40" t="s">
        <v>55</v>
      </c>
      <c r="H170" s="53" t="str">
        <f>IFERROR(IF(AND(OR(E170=250,E170=434),G170="großkörnig"),"Leguminosenmischung, großkörnig",IF(AND(OR(E170=250,E170=434),G170="kleinkörnig"),"Leguminosenmischung, kleinkörnig",VLOOKUP(E170,Datengrundlage!$A$4:$M$434,6,FALSE))),"")</f>
        <v/>
      </c>
      <c r="I170" s="53" t="str">
        <f>IFERROR(VLOOKUP(E170,Datengrundlage!$A$4:$M$434,3,FALSE),"")</f>
        <v/>
      </c>
      <c r="J170" s="131" t="str">
        <f>IFERROR(VLOOKUP(E170,Datengrundlage!$A$3:$O$434,15,FALSE),"")</f>
        <v/>
      </c>
      <c r="K170" s="131" t="str">
        <f>IFERROR(VLOOKUP(E170,Datengrundlage!$A$3:$P$433,16,FALSE),"")</f>
        <v/>
      </c>
      <c r="L170" s="42"/>
      <c r="M170" s="57" t="str">
        <f t="shared" si="34"/>
        <v/>
      </c>
      <c r="N170" s="34">
        <f t="shared" si="22"/>
        <v>0</v>
      </c>
      <c r="O170" s="34" t="str">
        <f t="shared" si="29"/>
        <v/>
      </c>
      <c r="P170" s="34" t="str">
        <f t="shared" si="30"/>
        <v/>
      </c>
      <c r="Q170" s="40" t="s">
        <v>55</v>
      </c>
      <c r="R170" s="44">
        <v>0</v>
      </c>
      <c r="S170" s="33" t="str">
        <f>IFERROR(IF(VLOOKUP(E170,Datengrundlage!$A$4:$M$433,10,FALSE)="x","ja",""),"")</f>
        <v/>
      </c>
      <c r="T170" s="33" t="str">
        <f>IFERROR(IF(VLOOKUP(E170,Datengrundlage!$A$4:$M$433,11,FALSE)="x","ja",""),"")</f>
        <v/>
      </c>
      <c r="U170" s="33" t="str">
        <f>IFERROR(IF(VLOOKUP(E170,Datengrundlage!$A$4:$M$433,12,FALSE)="x","ja",""),"")</f>
        <v/>
      </c>
      <c r="V170" s="756" t="str">
        <f>IFERROR(IF(Q170="ja",VLOOKUP(E170,Datengrundlage!$A$4:$M$433,13,FALSE),""),"")</f>
        <v/>
      </c>
      <c r="W170" s="8" t="str">
        <f t="shared" si="31"/>
        <v/>
      </c>
      <c r="X170" s="154" t="s">
        <v>54</v>
      </c>
      <c r="Y170" s="35">
        <f t="shared" si="35"/>
        <v>0</v>
      </c>
      <c r="Z170" s="35">
        <f t="shared" si="36"/>
        <v>0</v>
      </c>
      <c r="AA170" s="35">
        <f t="shared" si="37"/>
        <v>0</v>
      </c>
      <c r="AB170" s="35">
        <f t="shared" si="38"/>
        <v>0</v>
      </c>
      <c r="AC170" s="35">
        <f t="shared" si="39"/>
        <v>0</v>
      </c>
      <c r="AD170" s="35">
        <f t="shared" si="40"/>
        <v>0</v>
      </c>
      <c r="AE170" s="9">
        <f t="shared" si="32"/>
        <v>0</v>
      </c>
      <c r="AF170" s="119" t="str">
        <f t="shared" si="33"/>
        <v/>
      </c>
    </row>
    <row r="171" spans="3:32" ht="30" customHeight="1" x14ac:dyDescent="0.3">
      <c r="C171" s="8">
        <v>122</v>
      </c>
      <c r="D171" s="118"/>
      <c r="E171" s="39"/>
      <c r="F171" s="53" t="str">
        <f>IFERROR(VLOOKUP(E171,Datengrundlage!$A$4:$M$434,2,FALSE),(""))</f>
        <v/>
      </c>
      <c r="G171" s="40" t="s">
        <v>55</v>
      </c>
      <c r="H171" s="53" t="str">
        <f>IFERROR(IF(AND(OR(E171=250,E171=434),G171="großkörnig"),"Leguminosenmischung, großkörnig",IF(AND(OR(E171=250,E171=434),G171="kleinkörnig"),"Leguminosenmischung, kleinkörnig",VLOOKUP(E171,Datengrundlage!$A$4:$M$434,6,FALSE))),"")</f>
        <v/>
      </c>
      <c r="I171" s="53" t="str">
        <f>IFERROR(VLOOKUP(E171,Datengrundlage!$A$4:$M$434,3,FALSE),"")</f>
        <v/>
      </c>
      <c r="J171" s="131" t="str">
        <f>IFERROR(VLOOKUP(E171,Datengrundlage!$A$3:$O$434,15,FALSE),"")</f>
        <v/>
      </c>
      <c r="K171" s="131" t="str">
        <f>IFERROR(VLOOKUP(E171,Datengrundlage!$A$3:$P$433,16,FALSE),"")</f>
        <v/>
      </c>
      <c r="L171" s="42"/>
      <c r="M171" s="57" t="str">
        <f t="shared" si="34"/>
        <v/>
      </c>
      <c r="N171" s="34">
        <f t="shared" si="22"/>
        <v>0</v>
      </c>
      <c r="O171" s="34" t="str">
        <f t="shared" si="29"/>
        <v/>
      </c>
      <c r="P171" s="34" t="str">
        <f t="shared" si="30"/>
        <v/>
      </c>
      <c r="Q171" s="40" t="s">
        <v>55</v>
      </c>
      <c r="R171" s="44">
        <v>0</v>
      </c>
      <c r="S171" s="33" t="str">
        <f>IFERROR(IF(VLOOKUP(E171,Datengrundlage!$A$4:$M$433,10,FALSE)="x","ja",""),"")</f>
        <v/>
      </c>
      <c r="T171" s="33" t="str">
        <f>IFERROR(IF(VLOOKUP(E171,Datengrundlage!$A$4:$M$433,11,FALSE)="x","ja",""),"")</f>
        <v/>
      </c>
      <c r="U171" s="33" t="str">
        <f>IFERROR(IF(VLOOKUP(E171,Datengrundlage!$A$4:$M$433,12,FALSE)="x","ja",""),"")</f>
        <v/>
      </c>
      <c r="V171" s="756" t="str">
        <f>IFERROR(IF(Q171="ja",VLOOKUP(E171,Datengrundlage!$A$4:$M$433,13,FALSE),""),"")</f>
        <v/>
      </c>
      <c r="W171" s="8" t="str">
        <f t="shared" si="31"/>
        <v/>
      </c>
      <c r="X171" s="154" t="s">
        <v>54</v>
      </c>
      <c r="Y171" s="35">
        <f t="shared" si="35"/>
        <v>0</v>
      </c>
      <c r="Z171" s="35">
        <f t="shared" si="36"/>
        <v>0</v>
      </c>
      <c r="AA171" s="35">
        <f t="shared" si="37"/>
        <v>0</v>
      </c>
      <c r="AB171" s="35">
        <f t="shared" si="38"/>
        <v>0</v>
      </c>
      <c r="AC171" s="35">
        <f t="shared" si="39"/>
        <v>0</v>
      </c>
      <c r="AD171" s="35">
        <f t="shared" si="40"/>
        <v>0</v>
      </c>
      <c r="AE171" s="9">
        <f t="shared" si="32"/>
        <v>0</v>
      </c>
      <c r="AF171" s="119" t="str">
        <f t="shared" si="33"/>
        <v/>
      </c>
    </row>
    <row r="172" spans="3:32" ht="30" customHeight="1" x14ac:dyDescent="0.3">
      <c r="C172" s="8">
        <v>123</v>
      </c>
      <c r="D172" s="118"/>
      <c r="E172" s="39"/>
      <c r="F172" s="53" t="str">
        <f>IFERROR(VLOOKUP(E172,Datengrundlage!$A$4:$M$434,2,FALSE),(""))</f>
        <v/>
      </c>
      <c r="G172" s="40" t="s">
        <v>55</v>
      </c>
      <c r="H172" s="53" t="str">
        <f>IFERROR(IF(AND(OR(E172=250,E172=434),G172="großkörnig"),"Leguminosenmischung, großkörnig",IF(AND(OR(E172=250,E172=434),G172="kleinkörnig"),"Leguminosenmischung, kleinkörnig",VLOOKUP(E172,Datengrundlage!$A$4:$M$434,6,FALSE))),"")</f>
        <v/>
      </c>
      <c r="I172" s="53" t="str">
        <f>IFERROR(VLOOKUP(E172,Datengrundlage!$A$4:$M$434,3,FALSE),"")</f>
        <v/>
      </c>
      <c r="J172" s="131" t="str">
        <f>IFERROR(VLOOKUP(E172,Datengrundlage!$A$3:$O$434,15,FALSE),"")</f>
        <v/>
      </c>
      <c r="K172" s="131" t="str">
        <f>IFERROR(VLOOKUP(E172,Datengrundlage!$A$3:$P$433,16,FALSE),"")</f>
        <v/>
      </c>
      <c r="L172" s="42"/>
      <c r="M172" s="57" t="str">
        <f t="shared" si="34"/>
        <v/>
      </c>
      <c r="N172" s="34">
        <f t="shared" si="22"/>
        <v>0</v>
      </c>
      <c r="O172" s="34" t="str">
        <f t="shared" si="29"/>
        <v/>
      </c>
      <c r="P172" s="34" t="str">
        <f t="shared" si="30"/>
        <v/>
      </c>
      <c r="Q172" s="40" t="s">
        <v>55</v>
      </c>
      <c r="R172" s="44">
        <v>0</v>
      </c>
      <c r="S172" s="33" t="str">
        <f>IFERROR(IF(VLOOKUP(E172,Datengrundlage!$A$4:$M$433,10,FALSE)="x","ja",""),"")</f>
        <v/>
      </c>
      <c r="T172" s="33" t="str">
        <f>IFERROR(IF(VLOOKUP(E172,Datengrundlage!$A$4:$M$433,11,FALSE)="x","ja",""),"")</f>
        <v/>
      </c>
      <c r="U172" s="33" t="str">
        <f>IFERROR(IF(VLOOKUP(E172,Datengrundlage!$A$4:$M$433,12,FALSE)="x","ja",""),"")</f>
        <v/>
      </c>
      <c r="V172" s="756" t="str">
        <f>IFERROR(IF(Q172="ja",VLOOKUP(E172,Datengrundlage!$A$4:$M$433,13,FALSE),""),"")</f>
        <v/>
      </c>
      <c r="W172" s="8" t="str">
        <f t="shared" si="31"/>
        <v/>
      </c>
      <c r="X172" s="154" t="s">
        <v>54</v>
      </c>
      <c r="Y172" s="35">
        <f t="shared" si="35"/>
        <v>0</v>
      </c>
      <c r="Z172" s="35">
        <f t="shared" si="36"/>
        <v>0</v>
      </c>
      <c r="AA172" s="35">
        <f t="shared" si="37"/>
        <v>0</v>
      </c>
      <c r="AB172" s="35">
        <f t="shared" si="38"/>
        <v>0</v>
      </c>
      <c r="AC172" s="35">
        <f t="shared" si="39"/>
        <v>0</v>
      </c>
      <c r="AD172" s="35">
        <f t="shared" si="40"/>
        <v>0</v>
      </c>
      <c r="AE172" s="9">
        <f t="shared" si="32"/>
        <v>0</v>
      </c>
      <c r="AF172" s="119" t="str">
        <f t="shared" si="33"/>
        <v/>
      </c>
    </row>
    <row r="173" spans="3:32" ht="30" customHeight="1" x14ac:dyDescent="0.3">
      <c r="C173" s="8">
        <v>124</v>
      </c>
      <c r="D173" s="118"/>
      <c r="E173" s="39"/>
      <c r="F173" s="53" t="str">
        <f>IFERROR(VLOOKUP(E173,Datengrundlage!$A$4:$M$434,2,FALSE),(""))</f>
        <v/>
      </c>
      <c r="G173" s="40" t="s">
        <v>55</v>
      </c>
      <c r="H173" s="53" t="str">
        <f>IFERROR(IF(AND(OR(E173=250,E173=434),G173="großkörnig"),"Leguminosenmischung, großkörnig",IF(AND(OR(E173=250,E173=434),G173="kleinkörnig"),"Leguminosenmischung, kleinkörnig",VLOOKUP(E173,Datengrundlage!$A$4:$M$434,6,FALSE))),"")</f>
        <v/>
      </c>
      <c r="I173" s="53" t="str">
        <f>IFERROR(VLOOKUP(E173,Datengrundlage!$A$4:$M$434,3,FALSE),"")</f>
        <v/>
      </c>
      <c r="J173" s="131" t="str">
        <f>IFERROR(VLOOKUP(E173,Datengrundlage!$A$3:$O$434,15,FALSE),"")</f>
        <v/>
      </c>
      <c r="K173" s="131" t="str">
        <f>IFERROR(VLOOKUP(E173,Datengrundlage!$A$3:$P$433,16,FALSE),"")</f>
        <v/>
      </c>
      <c r="L173" s="42"/>
      <c r="M173" s="57" t="str">
        <f t="shared" si="34"/>
        <v/>
      </c>
      <c r="N173" s="34">
        <f t="shared" si="22"/>
        <v>0</v>
      </c>
      <c r="O173" s="34" t="str">
        <f t="shared" si="29"/>
        <v/>
      </c>
      <c r="P173" s="34" t="str">
        <f t="shared" si="30"/>
        <v/>
      </c>
      <c r="Q173" s="40" t="s">
        <v>55</v>
      </c>
      <c r="R173" s="44">
        <v>0</v>
      </c>
      <c r="S173" s="33" t="str">
        <f>IFERROR(IF(VLOOKUP(E173,Datengrundlage!$A$4:$M$433,10,FALSE)="x","ja",""),"")</f>
        <v/>
      </c>
      <c r="T173" s="33" t="str">
        <f>IFERROR(IF(VLOOKUP(E173,Datengrundlage!$A$4:$M$433,11,FALSE)="x","ja",""),"")</f>
        <v/>
      </c>
      <c r="U173" s="33" t="str">
        <f>IFERROR(IF(VLOOKUP(E173,Datengrundlage!$A$4:$M$433,12,FALSE)="x","ja",""),"")</f>
        <v/>
      </c>
      <c r="V173" s="756" t="str">
        <f>IFERROR(IF(Q173="ja",VLOOKUP(E173,Datengrundlage!$A$4:$M$433,13,FALSE),""),"")</f>
        <v/>
      </c>
      <c r="W173" s="8" t="str">
        <f t="shared" si="31"/>
        <v/>
      </c>
      <c r="X173" s="154" t="s">
        <v>54</v>
      </c>
      <c r="Y173" s="35">
        <f t="shared" si="35"/>
        <v>0</v>
      </c>
      <c r="Z173" s="35">
        <f t="shared" si="36"/>
        <v>0</v>
      </c>
      <c r="AA173" s="35">
        <f t="shared" si="37"/>
        <v>0</v>
      </c>
      <c r="AB173" s="35">
        <f t="shared" si="38"/>
        <v>0</v>
      </c>
      <c r="AC173" s="35">
        <f t="shared" si="39"/>
        <v>0</v>
      </c>
      <c r="AD173" s="35">
        <f t="shared" si="40"/>
        <v>0</v>
      </c>
      <c r="AE173" s="9">
        <f t="shared" si="32"/>
        <v>0</v>
      </c>
      <c r="AF173" s="119" t="str">
        <f t="shared" si="33"/>
        <v/>
      </c>
    </row>
    <row r="174" spans="3:32" ht="30" customHeight="1" x14ac:dyDescent="0.3">
      <c r="C174" s="8">
        <v>125</v>
      </c>
      <c r="D174" s="118"/>
      <c r="E174" s="39"/>
      <c r="F174" s="53" t="str">
        <f>IFERROR(VLOOKUP(E174,Datengrundlage!$A$4:$M$434,2,FALSE),(""))</f>
        <v/>
      </c>
      <c r="G174" s="40" t="s">
        <v>55</v>
      </c>
      <c r="H174" s="53" t="str">
        <f>IFERROR(IF(AND(OR(E174=250,E174=434),G174="großkörnig"),"Leguminosenmischung, großkörnig",IF(AND(OR(E174=250,E174=434),G174="kleinkörnig"),"Leguminosenmischung, kleinkörnig",VLOOKUP(E174,Datengrundlage!$A$4:$M$434,6,FALSE))),"")</f>
        <v/>
      </c>
      <c r="I174" s="53" t="str">
        <f>IFERROR(VLOOKUP(E174,Datengrundlage!$A$4:$M$434,3,FALSE),"")</f>
        <v/>
      </c>
      <c r="J174" s="131" t="str">
        <f>IFERROR(VLOOKUP(E174,Datengrundlage!$A$3:$O$434,15,FALSE),"")</f>
        <v/>
      </c>
      <c r="K174" s="131" t="str">
        <f>IFERROR(VLOOKUP(E174,Datengrundlage!$A$3:$P$433,16,FALSE),"")</f>
        <v/>
      </c>
      <c r="L174" s="42"/>
      <c r="M174" s="57" t="str">
        <f t="shared" si="34"/>
        <v/>
      </c>
      <c r="N174" s="34">
        <f t="shared" si="22"/>
        <v>0</v>
      </c>
      <c r="O174" s="34" t="str">
        <f t="shared" si="29"/>
        <v/>
      </c>
      <c r="P174" s="34" t="str">
        <f t="shared" si="30"/>
        <v/>
      </c>
      <c r="Q174" s="40" t="s">
        <v>55</v>
      </c>
      <c r="R174" s="44">
        <v>0</v>
      </c>
      <c r="S174" s="33" t="str">
        <f>IFERROR(IF(VLOOKUP(E174,Datengrundlage!$A$4:$M$433,10,FALSE)="x","ja",""),"")</f>
        <v/>
      </c>
      <c r="T174" s="33" t="str">
        <f>IFERROR(IF(VLOOKUP(E174,Datengrundlage!$A$4:$M$433,11,FALSE)="x","ja",""),"")</f>
        <v/>
      </c>
      <c r="U174" s="33" t="str">
        <f>IFERROR(IF(VLOOKUP(E174,Datengrundlage!$A$4:$M$433,12,FALSE)="x","ja",""),"")</f>
        <v/>
      </c>
      <c r="V174" s="756" t="str">
        <f>IFERROR(IF(Q174="ja",VLOOKUP(E174,Datengrundlage!$A$4:$M$433,13,FALSE),""),"")</f>
        <v/>
      </c>
      <c r="W174" s="8" t="str">
        <f t="shared" si="31"/>
        <v/>
      </c>
      <c r="X174" s="154" t="s">
        <v>54</v>
      </c>
      <c r="Y174" s="35">
        <f t="shared" si="35"/>
        <v>0</v>
      </c>
      <c r="Z174" s="35">
        <f t="shared" si="36"/>
        <v>0</v>
      </c>
      <c r="AA174" s="35">
        <f t="shared" si="37"/>
        <v>0</v>
      </c>
      <c r="AB174" s="35">
        <f t="shared" si="38"/>
        <v>0</v>
      </c>
      <c r="AC174" s="35">
        <f t="shared" si="39"/>
        <v>0</v>
      </c>
      <c r="AD174" s="35">
        <f t="shared" si="40"/>
        <v>0</v>
      </c>
      <c r="AE174" s="9">
        <f t="shared" si="32"/>
        <v>0</v>
      </c>
      <c r="AF174" s="119" t="str">
        <f t="shared" si="33"/>
        <v/>
      </c>
    </row>
    <row r="175" spans="3:32" ht="30" customHeight="1" x14ac:dyDescent="0.3">
      <c r="C175" s="8">
        <v>126</v>
      </c>
      <c r="D175" s="118"/>
      <c r="E175" s="39"/>
      <c r="F175" s="53" t="str">
        <f>IFERROR(VLOOKUP(E175,Datengrundlage!$A$4:$M$434,2,FALSE),(""))</f>
        <v/>
      </c>
      <c r="G175" s="40" t="s">
        <v>55</v>
      </c>
      <c r="H175" s="53" t="str">
        <f>IFERROR(IF(AND(OR(E175=250,E175=434),G175="großkörnig"),"Leguminosenmischung, großkörnig",IF(AND(OR(E175=250,E175=434),G175="kleinkörnig"),"Leguminosenmischung, kleinkörnig",VLOOKUP(E175,Datengrundlage!$A$4:$M$434,6,FALSE))),"")</f>
        <v/>
      </c>
      <c r="I175" s="53" t="str">
        <f>IFERROR(VLOOKUP(E175,Datengrundlage!$A$4:$M$434,3,FALSE),"")</f>
        <v/>
      </c>
      <c r="J175" s="131" t="str">
        <f>IFERROR(VLOOKUP(E175,Datengrundlage!$A$3:$O$434,15,FALSE),"")</f>
        <v/>
      </c>
      <c r="K175" s="131" t="str">
        <f>IFERROR(VLOOKUP(E175,Datengrundlage!$A$3:$P$433,16,FALSE),"")</f>
        <v/>
      </c>
      <c r="L175" s="42"/>
      <c r="M175" s="57" t="str">
        <f t="shared" si="34"/>
        <v/>
      </c>
      <c r="N175" s="34">
        <f t="shared" si="22"/>
        <v>0</v>
      </c>
      <c r="O175" s="34" t="str">
        <f t="shared" si="29"/>
        <v/>
      </c>
      <c r="P175" s="34" t="str">
        <f t="shared" si="30"/>
        <v/>
      </c>
      <c r="Q175" s="40" t="s">
        <v>55</v>
      </c>
      <c r="R175" s="44">
        <v>0</v>
      </c>
      <c r="S175" s="33" t="str">
        <f>IFERROR(IF(VLOOKUP(E175,Datengrundlage!$A$4:$M$433,10,FALSE)="x","ja",""),"")</f>
        <v/>
      </c>
      <c r="T175" s="33" t="str">
        <f>IFERROR(IF(VLOOKUP(E175,Datengrundlage!$A$4:$M$433,11,FALSE)="x","ja",""),"")</f>
        <v/>
      </c>
      <c r="U175" s="33" t="str">
        <f>IFERROR(IF(VLOOKUP(E175,Datengrundlage!$A$4:$M$433,12,FALSE)="x","ja",""),"")</f>
        <v/>
      </c>
      <c r="V175" s="756" t="str">
        <f>IFERROR(IF(Q175="ja",VLOOKUP(E175,Datengrundlage!$A$4:$M$433,13,FALSE),""),"")</f>
        <v/>
      </c>
      <c r="W175" s="8" t="str">
        <f t="shared" si="31"/>
        <v/>
      </c>
      <c r="X175" s="154" t="s">
        <v>54</v>
      </c>
      <c r="Y175" s="35">
        <f t="shared" si="35"/>
        <v>0</v>
      </c>
      <c r="Z175" s="35">
        <f t="shared" si="36"/>
        <v>0</v>
      </c>
      <c r="AA175" s="35">
        <f t="shared" si="37"/>
        <v>0</v>
      </c>
      <c r="AB175" s="35">
        <f t="shared" si="38"/>
        <v>0</v>
      </c>
      <c r="AC175" s="35">
        <f t="shared" si="39"/>
        <v>0</v>
      </c>
      <c r="AD175" s="35">
        <f t="shared" si="40"/>
        <v>0</v>
      </c>
      <c r="AE175" s="9">
        <f t="shared" si="32"/>
        <v>0</v>
      </c>
      <c r="AF175" s="119" t="str">
        <f t="shared" si="33"/>
        <v/>
      </c>
    </row>
    <row r="176" spans="3:32" ht="30" customHeight="1" x14ac:dyDescent="0.3">
      <c r="C176" s="8">
        <v>127</v>
      </c>
      <c r="D176" s="118"/>
      <c r="E176" s="39"/>
      <c r="F176" s="53" t="str">
        <f>IFERROR(VLOOKUP(E176,Datengrundlage!$A$4:$M$434,2,FALSE),(""))</f>
        <v/>
      </c>
      <c r="G176" s="40" t="s">
        <v>55</v>
      </c>
      <c r="H176" s="53" t="str">
        <f>IFERROR(IF(AND(OR(E176=250,E176=434),G176="großkörnig"),"Leguminosenmischung, großkörnig",IF(AND(OR(E176=250,E176=434),G176="kleinkörnig"),"Leguminosenmischung, kleinkörnig",VLOOKUP(E176,Datengrundlage!$A$4:$M$434,6,FALSE))),"")</f>
        <v/>
      </c>
      <c r="I176" s="53" t="str">
        <f>IFERROR(VLOOKUP(E176,Datengrundlage!$A$4:$M$434,3,FALSE),"")</f>
        <v/>
      </c>
      <c r="J176" s="131" t="str">
        <f>IFERROR(VLOOKUP(E176,Datengrundlage!$A$3:$O$434,15,FALSE),"")</f>
        <v/>
      </c>
      <c r="K176" s="131" t="str">
        <f>IFERROR(VLOOKUP(E176,Datengrundlage!$A$3:$P$433,16,FALSE),"")</f>
        <v/>
      </c>
      <c r="L176" s="42"/>
      <c r="M176" s="57" t="str">
        <f t="shared" si="34"/>
        <v/>
      </c>
      <c r="N176" s="34">
        <f t="shared" si="22"/>
        <v>0</v>
      </c>
      <c r="O176" s="34" t="str">
        <f t="shared" si="29"/>
        <v/>
      </c>
      <c r="P176" s="34" t="str">
        <f t="shared" si="30"/>
        <v/>
      </c>
      <c r="Q176" s="40" t="s">
        <v>55</v>
      </c>
      <c r="R176" s="44">
        <v>0</v>
      </c>
      <c r="S176" s="33" t="str">
        <f>IFERROR(IF(VLOOKUP(E176,Datengrundlage!$A$4:$M$433,10,FALSE)="x","ja",""),"")</f>
        <v/>
      </c>
      <c r="T176" s="33" t="str">
        <f>IFERROR(IF(VLOOKUP(E176,Datengrundlage!$A$4:$M$433,11,FALSE)="x","ja",""),"")</f>
        <v/>
      </c>
      <c r="U176" s="33" t="str">
        <f>IFERROR(IF(VLOOKUP(E176,Datengrundlage!$A$4:$M$433,12,FALSE)="x","ja",""),"")</f>
        <v/>
      </c>
      <c r="V176" s="756" t="str">
        <f>IFERROR(IF(Q176="ja",VLOOKUP(E176,Datengrundlage!$A$4:$M$433,13,FALSE),""),"")</f>
        <v/>
      </c>
      <c r="W176" s="8" t="str">
        <f t="shared" si="31"/>
        <v/>
      </c>
      <c r="X176" s="154" t="s">
        <v>54</v>
      </c>
      <c r="Y176" s="35">
        <f t="shared" si="35"/>
        <v>0</v>
      </c>
      <c r="Z176" s="35">
        <f t="shared" si="36"/>
        <v>0</v>
      </c>
      <c r="AA176" s="35">
        <f t="shared" si="37"/>
        <v>0</v>
      </c>
      <c r="AB176" s="35">
        <f t="shared" si="38"/>
        <v>0</v>
      </c>
      <c r="AC176" s="35">
        <f t="shared" si="39"/>
        <v>0</v>
      </c>
      <c r="AD176" s="35">
        <f t="shared" si="40"/>
        <v>0</v>
      </c>
      <c r="AE176" s="9">
        <f t="shared" si="32"/>
        <v>0</v>
      </c>
      <c r="AF176" s="119" t="str">
        <f t="shared" si="33"/>
        <v/>
      </c>
    </row>
    <row r="177" spans="3:32" ht="30" customHeight="1" x14ac:dyDescent="0.3">
      <c r="C177" s="8">
        <v>128</v>
      </c>
      <c r="D177" s="118"/>
      <c r="E177" s="39"/>
      <c r="F177" s="53" t="str">
        <f>IFERROR(VLOOKUP(E177,Datengrundlage!$A$4:$M$434,2,FALSE),(""))</f>
        <v/>
      </c>
      <c r="G177" s="40" t="s">
        <v>55</v>
      </c>
      <c r="H177" s="53" t="str">
        <f>IFERROR(IF(AND(OR(E177=250,E177=434),G177="großkörnig"),"Leguminosenmischung, großkörnig",IF(AND(OR(E177=250,E177=434),G177="kleinkörnig"),"Leguminosenmischung, kleinkörnig",VLOOKUP(E177,Datengrundlage!$A$4:$M$434,6,FALSE))),"")</f>
        <v/>
      </c>
      <c r="I177" s="53" t="str">
        <f>IFERROR(VLOOKUP(E177,Datengrundlage!$A$4:$M$434,3,FALSE),"")</f>
        <v/>
      </c>
      <c r="J177" s="131" t="str">
        <f>IFERROR(VLOOKUP(E177,Datengrundlage!$A$3:$O$434,15,FALSE),"")</f>
        <v/>
      </c>
      <c r="K177" s="131" t="str">
        <f>IFERROR(VLOOKUP(E177,Datengrundlage!$A$3:$P$433,16,FALSE),"")</f>
        <v/>
      </c>
      <c r="L177" s="42"/>
      <c r="M177" s="57" t="str">
        <f t="shared" si="34"/>
        <v/>
      </c>
      <c r="N177" s="34">
        <f t="shared" si="22"/>
        <v>0</v>
      </c>
      <c r="O177" s="34" t="str">
        <f t="shared" si="29"/>
        <v/>
      </c>
      <c r="P177" s="34" t="str">
        <f t="shared" si="30"/>
        <v/>
      </c>
      <c r="Q177" s="40" t="s">
        <v>55</v>
      </c>
      <c r="R177" s="44">
        <v>0</v>
      </c>
      <c r="S177" s="33" t="str">
        <f>IFERROR(IF(VLOOKUP(E177,Datengrundlage!$A$4:$M$433,10,FALSE)="x","ja",""),"")</f>
        <v/>
      </c>
      <c r="T177" s="33" t="str">
        <f>IFERROR(IF(VLOOKUP(E177,Datengrundlage!$A$4:$M$433,11,FALSE)="x","ja",""),"")</f>
        <v/>
      </c>
      <c r="U177" s="33" t="str">
        <f>IFERROR(IF(VLOOKUP(E177,Datengrundlage!$A$4:$M$433,12,FALSE)="x","ja",""),"")</f>
        <v/>
      </c>
      <c r="V177" s="756" t="str">
        <f>IFERROR(IF(Q177="ja",VLOOKUP(E177,Datengrundlage!$A$4:$M$433,13,FALSE),""),"")</f>
        <v/>
      </c>
      <c r="W177" s="8" t="str">
        <f t="shared" si="31"/>
        <v/>
      </c>
      <c r="X177" s="154" t="s">
        <v>54</v>
      </c>
      <c r="Y177" s="35">
        <f t="shared" si="35"/>
        <v>0</v>
      </c>
      <c r="Z177" s="35">
        <f t="shared" si="36"/>
        <v>0</v>
      </c>
      <c r="AA177" s="35">
        <f t="shared" si="37"/>
        <v>0</v>
      </c>
      <c r="AB177" s="35">
        <f t="shared" si="38"/>
        <v>0</v>
      </c>
      <c r="AC177" s="35">
        <f t="shared" si="39"/>
        <v>0</v>
      </c>
      <c r="AD177" s="35">
        <f t="shared" si="40"/>
        <v>0</v>
      </c>
      <c r="AE177" s="9">
        <f t="shared" si="32"/>
        <v>0</v>
      </c>
      <c r="AF177" s="119" t="str">
        <f t="shared" si="33"/>
        <v/>
      </c>
    </row>
    <row r="178" spans="3:32" ht="30" customHeight="1" x14ac:dyDescent="0.3">
      <c r="C178" s="8">
        <v>129</v>
      </c>
      <c r="D178" s="118"/>
      <c r="E178" s="39"/>
      <c r="F178" s="53" t="str">
        <f>IFERROR(VLOOKUP(E178,Datengrundlage!$A$4:$M$434,2,FALSE),(""))</f>
        <v/>
      </c>
      <c r="G178" s="40" t="s">
        <v>55</v>
      </c>
      <c r="H178" s="53" t="str">
        <f>IFERROR(IF(AND(OR(E178=250,E178=434),G178="großkörnig"),"Leguminosenmischung, großkörnig",IF(AND(OR(E178=250,E178=434),G178="kleinkörnig"),"Leguminosenmischung, kleinkörnig",VLOOKUP(E178,Datengrundlage!$A$4:$M$434,6,FALSE))),"")</f>
        <v/>
      </c>
      <c r="I178" s="53" t="str">
        <f>IFERROR(VLOOKUP(E178,Datengrundlage!$A$4:$M$434,3,FALSE),"")</f>
        <v/>
      </c>
      <c r="J178" s="131" t="str">
        <f>IFERROR(VLOOKUP(E178,Datengrundlage!$A$3:$O$434,15,FALSE),"")</f>
        <v/>
      </c>
      <c r="K178" s="131" t="str">
        <f>IFERROR(VLOOKUP(E178,Datengrundlage!$A$3:$P$433,16,FALSE),"")</f>
        <v/>
      </c>
      <c r="L178" s="42"/>
      <c r="M178" s="57" t="str">
        <f t="shared" ref="M178:M209" si="41">IFERROR(IF(AND(OR(I178="AL",I178="DK FF"),F178&lt;&gt;"",I178&lt;&gt;""),(L178/$F$44)*100,IF(AND(OR(I178&lt;&gt;"AL",I178&lt;&gt;"DK FF"),I178&lt;&gt;""),"kein Ackerland","")),"")</f>
        <v/>
      </c>
      <c r="N178" s="34">
        <f t="shared" ref="N178:N241" si="42">IF(K178="0",SUMIF($E$50:$E$249,E178,$M$50:$M$249),SUMIF($J$50:$J$249,J178,$M$50:$M$249))</f>
        <v>0</v>
      </c>
      <c r="O178" s="34" t="str">
        <f t="shared" si="29"/>
        <v/>
      </c>
      <c r="P178" s="34" t="str">
        <f t="shared" si="30"/>
        <v/>
      </c>
      <c r="Q178" s="40" t="s">
        <v>55</v>
      </c>
      <c r="R178" s="44">
        <v>0</v>
      </c>
      <c r="S178" s="33" t="str">
        <f>IFERROR(IF(VLOOKUP(E178,Datengrundlage!$A$4:$M$433,10,FALSE)="x","ja",""),"")</f>
        <v/>
      </c>
      <c r="T178" s="33" t="str">
        <f>IFERROR(IF(VLOOKUP(E178,Datengrundlage!$A$4:$M$433,11,FALSE)="x","ja",""),"")</f>
        <v/>
      </c>
      <c r="U178" s="33" t="str">
        <f>IFERROR(IF(VLOOKUP(E178,Datengrundlage!$A$4:$M$433,12,FALSE)="x","ja",""),"")</f>
        <v/>
      </c>
      <c r="V178" s="756" t="str">
        <f>IFERROR(IF(Q178="ja",VLOOKUP(E178,Datengrundlage!$A$4:$M$433,13,FALSE),""),"")</f>
        <v/>
      </c>
      <c r="W178" s="8" t="str">
        <f t="shared" si="31"/>
        <v/>
      </c>
      <c r="X178" s="154" t="s">
        <v>54</v>
      </c>
      <c r="Y178" s="35">
        <f t="shared" ref="Y178:Y209" si="43">IF(AND($E$8="Förderung erscheint möglich (bitte prüfen)",I178="AL",$F$33="45 €/ha (in 2023)"),L178*45,IF(AND($E$8="Förderung erscheint möglich (bitte prüfen)",I178="AL",$F$33="60 €/ha (ab 2024)"),L178*60,0))</f>
        <v>0</v>
      </c>
      <c r="Z178" s="35">
        <f t="shared" ref="Z178:Z209" si="44">IF(AND($Z$12="Voraussetzungen erfüllt",$F$38="konventionell",I178="AL",X178="ja",H178&lt;&gt;"AUKM"),L178*$AB$10,IF(AND($Z$12="Voraussetzungen erfüllt",$F$38="ökologisch",I178="AL",X178="ja",H178&lt;&gt;"AUKM"),L178*$AB$11,0))</f>
        <v>0</v>
      </c>
      <c r="AA178" s="35">
        <f t="shared" ref="AA178:AA209" si="45">IF(AND($Z$18="Voraussetzungen erfüllt",$F$38="konventionell",I178="AL",X178="ja",H178&lt;&gt;"AUKM"),L178*$AB$14,IF(AND($Z$18="Voraussetzungen erfüllt",$F$38="ökologisch",I178="AL",X178="ja",H178&lt;&gt;"AUKM"),L178*$AB$15,0))</f>
        <v>0</v>
      </c>
      <c r="AB178" s="35">
        <f t="shared" ref="AB178:AB209" si="46">IF(AND($Z$22="Voraussetzungen erfüllt",$F$38="konventionell",I178="AL",X178="ja",H178&lt;&gt;"AUKM"),L178*$AB$20,IF(AND($Z$22="Voraussetzungen erfüllt",$F$38="ökologisch",I178="AL",X178="ja",H178&lt;&gt;"AUKM"),L178*$AB$21,0))</f>
        <v>0</v>
      </c>
      <c r="AC178" s="35">
        <f t="shared" ref="AC178:AC209" si="47">IF(AND($Z$32="Voraussetzungen erfüllt",$F$38="konventionell",I178="AL",X178="ja",H178&lt;&gt;"AUKM"),L178*$AB$28,IF(AND($Z$32="Voraussetzungen erfüllt",$F$38="ökologisch",I178="AL",X178="ja",H178&lt;&gt;"AUKM"),L178*$AB$29,0))</f>
        <v>0</v>
      </c>
      <c r="AD178" s="35">
        <f t="shared" ref="AD178:AD209" si="48">IF(AND($Z$26="Voraussetzungen erfüllt",$F$38="konventionell",I178="AL",X178="ja",Q178="ja",H178&lt;&gt;"AUKM"),R178*$AB$24,IF(AND($Z$26="Voraussetzungen erfüllt",$F$38="ökologisch",I178="AL",X178="ja",Q178="ja",H178&lt;&gt;"AUKM"),R178*$AB$25,0))</f>
        <v>0</v>
      </c>
      <c r="AE178" s="9">
        <f t="shared" si="32"/>
        <v>0</v>
      </c>
      <c r="AF178" s="119" t="str">
        <f t="shared" si="33"/>
        <v/>
      </c>
    </row>
    <row r="179" spans="3:32" ht="30" customHeight="1" x14ac:dyDescent="0.3">
      <c r="C179" s="8">
        <v>130</v>
      </c>
      <c r="D179" s="118"/>
      <c r="E179" s="39"/>
      <c r="F179" s="53" t="str">
        <f>IFERROR(VLOOKUP(E179,Datengrundlage!$A$4:$M$434,2,FALSE),(""))</f>
        <v/>
      </c>
      <c r="G179" s="40" t="s">
        <v>55</v>
      </c>
      <c r="H179" s="53" t="str">
        <f>IFERROR(IF(AND(OR(E179=250,E179=434),G179="großkörnig"),"Leguminosenmischung, großkörnig",IF(AND(OR(E179=250,E179=434),G179="kleinkörnig"),"Leguminosenmischung, kleinkörnig",VLOOKUP(E179,Datengrundlage!$A$4:$M$434,6,FALSE))),"")</f>
        <v/>
      </c>
      <c r="I179" s="53" t="str">
        <f>IFERROR(VLOOKUP(E179,Datengrundlage!$A$4:$M$434,3,FALSE),"")</f>
        <v/>
      </c>
      <c r="J179" s="131" t="str">
        <f>IFERROR(VLOOKUP(E179,Datengrundlage!$A$3:$O$434,15,FALSE),"")</f>
        <v/>
      </c>
      <c r="K179" s="131" t="str">
        <f>IFERROR(VLOOKUP(E179,Datengrundlage!$A$3:$P$433,16,FALSE),"")</f>
        <v/>
      </c>
      <c r="L179" s="42"/>
      <c r="M179" s="57" t="str">
        <f t="shared" si="41"/>
        <v/>
      </c>
      <c r="N179" s="34">
        <f t="shared" si="42"/>
        <v>0</v>
      </c>
      <c r="O179" s="34" t="str">
        <f t="shared" ref="O179:O242" si="49">IF(AND(N179&lt;10,N179&lt;&gt;0,M179&lt;&gt;"kein Ackerland",E179&lt;&gt;610,E179&lt;&gt;650,E179&lt;&gt;720),"X","")</f>
        <v/>
      </c>
      <c r="P179" s="34" t="str">
        <f t="shared" ref="P179:P242" si="50">IF(OR(E179=610,E179=650,E179=720),"X","")</f>
        <v/>
      </c>
      <c r="Q179" s="40" t="s">
        <v>55</v>
      </c>
      <c r="R179" s="44">
        <v>0</v>
      </c>
      <c r="S179" s="33" t="str">
        <f>IFERROR(IF(VLOOKUP(E179,Datengrundlage!$A$4:$M$433,10,FALSE)="x","ja",""),"")</f>
        <v/>
      </c>
      <c r="T179" s="33" t="str">
        <f>IFERROR(IF(VLOOKUP(E179,Datengrundlage!$A$4:$M$433,11,FALSE)="x","ja",""),"")</f>
        <v/>
      </c>
      <c r="U179" s="33" t="str">
        <f>IFERROR(IF(VLOOKUP(E179,Datengrundlage!$A$4:$M$433,12,FALSE)="x","ja",""),"")</f>
        <v/>
      </c>
      <c r="V179" s="756" t="str">
        <f>IFERROR(IF(Q179="ja",VLOOKUP(E179,Datengrundlage!$A$4:$M$433,13,FALSE),""),"")</f>
        <v/>
      </c>
      <c r="W179" s="8" t="str">
        <f t="shared" ref="W179:W242" si="51">IFERROR(R179*V179,"")</f>
        <v/>
      </c>
      <c r="X179" s="154" t="s">
        <v>54</v>
      </c>
      <c r="Y179" s="35">
        <f t="shared" si="43"/>
        <v>0</v>
      </c>
      <c r="Z179" s="35">
        <f t="shared" si="44"/>
        <v>0</v>
      </c>
      <c r="AA179" s="35">
        <f t="shared" si="45"/>
        <v>0</v>
      </c>
      <c r="AB179" s="35">
        <f t="shared" si="46"/>
        <v>0</v>
      </c>
      <c r="AC179" s="35">
        <f t="shared" si="47"/>
        <v>0</v>
      </c>
      <c r="AD179" s="35">
        <f t="shared" si="48"/>
        <v>0</v>
      </c>
      <c r="AE179" s="9">
        <f t="shared" ref="AE179:AE242" si="52">SUM(Y179:AD179)</f>
        <v>0</v>
      </c>
      <c r="AF179" s="119" t="str">
        <f t="shared" ref="AF179:AF242" si="53">IF(AND(N179&gt;30,E179&lt;&gt;610,E179&lt;&gt;650,E179&lt;&gt;720),"Flächenanteil dieser Hauptfruchtart ist größer als 30 % (gilt nicht bei beetweisem Anbau)",IF(AND(G179&lt;&gt;"nein",OR(E179&lt;&gt;250,E179&lt;&gt;434)),"Gemengepartner nur bei NC 250 und 434 wählen",IF(AND(V179&gt;0.25,V179&lt;&gt;"",V179&lt;&gt;"nicht förderfähig"),"Der C-Faktor der Kultur ist &gt; 0,25, eine Mulchsaat ist verpflichtend",IF(AND($B$15&gt;3,$F$38=" - bitte wählen -"),"Bitte die Wirtschaftsform auswählen",IF(R179&gt;L179,"Flächenanteil in KWasser2 größer als Gesamtfläche, bitte korrigieren","")))))</f>
        <v/>
      </c>
    </row>
    <row r="180" spans="3:32" ht="30" customHeight="1" x14ac:dyDescent="0.3">
      <c r="C180" s="8">
        <v>131</v>
      </c>
      <c r="D180" s="118"/>
      <c r="E180" s="39"/>
      <c r="F180" s="53" t="str">
        <f>IFERROR(VLOOKUP(E180,Datengrundlage!$A$4:$M$434,2,FALSE),(""))</f>
        <v/>
      </c>
      <c r="G180" s="40" t="s">
        <v>55</v>
      </c>
      <c r="H180" s="53" t="str">
        <f>IFERROR(IF(AND(OR(E180=250,E180=434),G180="großkörnig"),"Leguminosenmischung, großkörnig",IF(AND(OR(E180=250,E180=434),G180="kleinkörnig"),"Leguminosenmischung, kleinkörnig",VLOOKUP(E180,Datengrundlage!$A$4:$M$434,6,FALSE))),"")</f>
        <v/>
      </c>
      <c r="I180" s="53" t="str">
        <f>IFERROR(VLOOKUP(E180,Datengrundlage!$A$4:$M$434,3,FALSE),"")</f>
        <v/>
      </c>
      <c r="J180" s="131" t="str">
        <f>IFERROR(VLOOKUP(E180,Datengrundlage!$A$3:$O$434,15,FALSE),"")</f>
        <v/>
      </c>
      <c r="K180" s="131" t="str">
        <f>IFERROR(VLOOKUP(E180,Datengrundlage!$A$3:$P$433,16,FALSE),"")</f>
        <v/>
      </c>
      <c r="L180" s="42"/>
      <c r="M180" s="57" t="str">
        <f t="shared" si="41"/>
        <v/>
      </c>
      <c r="N180" s="34">
        <f t="shared" si="42"/>
        <v>0</v>
      </c>
      <c r="O180" s="34" t="str">
        <f t="shared" si="49"/>
        <v/>
      </c>
      <c r="P180" s="34" t="str">
        <f t="shared" si="50"/>
        <v/>
      </c>
      <c r="Q180" s="40" t="s">
        <v>55</v>
      </c>
      <c r="R180" s="44">
        <v>0</v>
      </c>
      <c r="S180" s="33" t="str">
        <f>IFERROR(IF(VLOOKUP(E180,Datengrundlage!$A$4:$M$433,10,FALSE)="x","ja",""),"")</f>
        <v/>
      </c>
      <c r="T180" s="33" t="str">
        <f>IFERROR(IF(VLOOKUP(E180,Datengrundlage!$A$4:$M$433,11,FALSE)="x","ja",""),"")</f>
        <v/>
      </c>
      <c r="U180" s="33" t="str">
        <f>IFERROR(IF(VLOOKUP(E180,Datengrundlage!$A$4:$M$433,12,FALSE)="x","ja",""),"")</f>
        <v/>
      </c>
      <c r="V180" s="756" t="str">
        <f>IFERROR(IF(Q180="ja",VLOOKUP(E180,Datengrundlage!$A$4:$M$433,13,FALSE),""),"")</f>
        <v/>
      </c>
      <c r="W180" s="8" t="str">
        <f t="shared" si="51"/>
        <v/>
      </c>
      <c r="X180" s="154" t="s">
        <v>54</v>
      </c>
      <c r="Y180" s="35">
        <f t="shared" si="43"/>
        <v>0</v>
      </c>
      <c r="Z180" s="35">
        <f t="shared" si="44"/>
        <v>0</v>
      </c>
      <c r="AA180" s="35">
        <f t="shared" si="45"/>
        <v>0</v>
      </c>
      <c r="AB180" s="35">
        <f t="shared" si="46"/>
        <v>0</v>
      </c>
      <c r="AC180" s="35">
        <f t="shared" si="47"/>
        <v>0</v>
      </c>
      <c r="AD180" s="35">
        <f t="shared" si="48"/>
        <v>0</v>
      </c>
      <c r="AE180" s="9">
        <f t="shared" si="52"/>
        <v>0</v>
      </c>
      <c r="AF180" s="119" t="str">
        <f t="shared" si="53"/>
        <v/>
      </c>
    </row>
    <row r="181" spans="3:32" ht="30" customHeight="1" x14ac:dyDescent="0.3">
      <c r="C181" s="8">
        <v>132</v>
      </c>
      <c r="D181" s="118"/>
      <c r="E181" s="39"/>
      <c r="F181" s="53" t="str">
        <f>IFERROR(VLOOKUP(E181,Datengrundlage!$A$4:$M$434,2,FALSE),(""))</f>
        <v/>
      </c>
      <c r="G181" s="40" t="s">
        <v>55</v>
      </c>
      <c r="H181" s="53" t="str">
        <f>IFERROR(IF(AND(OR(E181=250,E181=434),G181="großkörnig"),"Leguminosenmischung, großkörnig",IF(AND(OR(E181=250,E181=434),G181="kleinkörnig"),"Leguminosenmischung, kleinkörnig",VLOOKUP(E181,Datengrundlage!$A$4:$M$434,6,FALSE))),"")</f>
        <v/>
      </c>
      <c r="I181" s="53" t="str">
        <f>IFERROR(VLOOKUP(E181,Datengrundlage!$A$4:$M$434,3,FALSE),"")</f>
        <v/>
      </c>
      <c r="J181" s="131" t="str">
        <f>IFERROR(VLOOKUP(E181,Datengrundlage!$A$3:$O$434,15,FALSE),"")</f>
        <v/>
      </c>
      <c r="K181" s="131" t="str">
        <f>IFERROR(VLOOKUP(E181,Datengrundlage!$A$3:$P$433,16,FALSE),"")</f>
        <v/>
      </c>
      <c r="L181" s="42"/>
      <c r="M181" s="57" t="str">
        <f t="shared" si="41"/>
        <v/>
      </c>
      <c r="N181" s="34">
        <f t="shared" si="42"/>
        <v>0</v>
      </c>
      <c r="O181" s="34" t="str">
        <f t="shared" si="49"/>
        <v/>
      </c>
      <c r="P181" s="34" t="str">
        <f t="shared" si="50"/>
        <v/>
      </c>
      <c r="Q181" s="40" t="s">
        <v>55</v>
      </c>
      <c r="R181" s="44">
        <v>0</v>
      </c>
      <c r="S181" s="33" t="str">
        <f>IFERROR(IF(VLOOKUP(E181,Datengrundlage!$A$4:$M$433,10,FALSE)="x","ja",""),"")</f>
        <v/>
      </c>
      <c r="T181" s="33" t="str">
        <f>IFERROR(IF(VLOOKUP(E181,Datengrundlage!$A$4:$M$433,11,FALSE)="x","ja",""),"")</f>
        <v/>
      </c>
      <c r="U181" s="33" t="str">
        <f>IFERROR(IF(VLOOKUP(E181,Datengrundlage!$A$4:$M$433,12,FALSE)="x","ja",""),"")</f>
        <v/>
      </c>
      <c r="V181" s="756" t="str">
        <f>IFERROR(IF(Q181="ja",VLOOKUP(E181,Datengrundlage!$A$4:$M$433,13,FALSE),""),"")</f>
        <v/>
      </c>
      <c r="W181" s="8" t="str">
        <f t="shared" si="51"/>
        <v/>
      </c>
      <c r="X181" s="154" t="s">
        <v>54</v>
      </c>
      <c r="Y181" s="35">
        <f t="shared" si="43"/>
        <v>0</v>
      </c>
      <c r="Z181" s="35">
        <f t="shared" si="44"/>
        <v>0</v>
      </c>
      <c r="AA181" s="35">
        <f t="shared" si="45"/>
        <v>0</v>
      </c>
      <c r="AB181" s="35">
        <f t="shared" si="46"/>
        <v>0</v>
      </c>
      <c r="AC181" s="35">
        <f t="shared" si="47"/>
        <v>0</v>
      </c>
      <c r="AD181" s="35">
        <f t="shared" si="48"/>
        <v>0</v>
      </c>
      <c r="AE181" s="9">
        <f t="shared" si="52"/>
        <v>0</v>
      </c>
      <c r="AF181" s="119" t="str">
        <f t="shared" si="53"/>
        <v/>
      </c>
    </row>
    <row r="182" spans="3:32" ht="30" customHeight="1" x14ac:dyDescent="0.3">
      <c r="C182" s="8">
        <v>133</v>
      </c>
      <c r="D182" s="118"/>
      <c r="E182" s="39"/>
      <c r="F182" s="53" t="str">
        <f>IFERROR(VLOOKUP(E182,Datengrundlage!$A$4:$M$434,2,FALSE),(""))</f>
        <v/>
      </c>
      <c r="G182" s="40" t="s">
        <v>55</v>
      </c>
      <c r="H182" s="53" t="str">
        <f>IFERROR(IF(AND(OR(E182=250,E182=434),G182="großkörnig"),"Leguminosenmischung, großkörnig",IF(AND(OR(E182=250,E182=434),G182="kleinkörnig"),"Leguminosenmischung, kleinkörnig",VLOOKUP(E182,Datengrundlage!$A$4:$M$434,6,FALSE))),"")</f>
        <v/>
      </c>
      <c r="I182" s="53" t="str">
        <f>IFERROR(VLOOKUP(E182,Datengrundlage!$A$4:$M$434,3,FALSE),"")</f>
        <v/>
      </c>
      <c r="J182" s="131" t="str">
        <f>IFERROR(VLOOKUP(E182,Datengrundlage!$A$3:$O$434,15,FALSE),"")</f>
        <v/>
      </c>
      <c r="K182" s="131" t="str">
        <f>IFERROR(VLOOKUP(E182,Datengrundlage!$A$3:$P$433,16,FALSE),"")</f>
        <v/>
      </c>
      <c r="L182" s="42"/>
      <c r="M182" s="57" t="str">
        <f t="shared" si="41"/>
        <v/>
      </c>
      <c r="N182" s="34">
        <f t="shared" si="42"/>
        <v>0</v>
      </c>
      <c r="O182" s="34" t="str">
        <f t="shared" si="49"/>
        <v/>
      </c>
      <c r="P182" s="34" t="str">
        <f t="shared" si="50"/>
        <v/>
      </c>
      <c r="Q182" s="40" t="s">
        <v>55</v>
      </c>
      <c r="R182" s="44">
        <v>0</v>
      </c>
      <c r="S182" s="33" t="str">
        <f>IFERROR(IF(VLOOKUP(E182,Datengrundlage!$A$4:$M$433,10,FALSE)="x","ja",""),"")</f>
        <v/>
      </c>
      <c r="T182" s="33" t="str">
        <f>IFERROR(IF(VLOOKUP(E182,Datengrundlage!$A$4:$M$433,11,FALSE)="x","ja",""),"")</f>
        <v/>
      </c>
      <c r="U182" s="33" t="str">
        <f>IFERROR(IF(VLOOKUP(E182,Datengrundlage!$A$4:$M$433,12,FALSE)="x","ja",""),"")</f>
        <v/>
      </c>
      <c r="V182" s="756" t="str">
        <f>IFERROR(IF(Q182="ja",VLOOKUP(E182,Datengrundlage!$A$4:$M$433,13,FALSE),""),"")</f>
        <v/>
      </c>
      <c r="W182" s="8" t="str">
        <f t="shared" si="51"/>
        <v/>
      </c>
      <c r="X182" s="154" t="s">
        <v>54</v>
      </c>
      <c r="Y182" s="35">
        <f t="shared" si="43"/>
        <v>0</v>
      </c>
      <c r="Z182" s="35">
        <f t="shared" si="44"/>
        <v>0</v>
      </c>
      <c r="AA182" s="35">
        <f t="shared" si="45"/>
        <v>0</v>
      </c>
      <c r="AB182" s="35">
        <f t="shared" si="46"/>
        <v>0</v>
      </c>
      <c r="AC182" s="35">
        <f t="shared" si="47"/>
        <v>0</v>
      </c>
      <c r="AD182" s="35">
        <f t="shared" si="48"/>
        <v>0</v>
      </c>
      <c r="AE182" s="9">
        <f t="shared" si="52"/>
        <v>0</v>
      </c>
      <c r="AF182" s="119" t="str">
        <f t="shared" si="53"/>
        <v/>
      </c>
    </row>
    <row r="183" spans="3:32" ht="30" customHeight="1" x14ac:dyDescent="0.3">
      <c r="C183" s="8">
        <v>134</v>
      </c>
      <c r="D183" s="118"/>
      <c r="E183" s="39"/>
      <c r="F183" s="53" t="str">
        <f>IFERROR(VLOOKUP(E183,Datengrundlage!$A$4:$M$434,2,FALSE),(""))</f>
        <v/>
      </c>
      <c r="G183" s="40" t="s">
        <v>55</v>
      </c>
      <c r="H183" s="53" t="str">
        <f>IFERROR(IF(AND(OR(E183=250,E183=434),G183="großkörnig"),"Leguminosenmischung, großkörnig",IF(AND(OR(E183=250,E183=434),G183="kleinkörnig"),"Leguminosenmischung, kleinkörnig",VLOOKUP(E183,Datengrundlage!$A$4:$M$434,6,FALSE))),"")</f>
        <v/>
      </c>
      <c r="I183" s="53" t="str">
        <f>IFERROR(VLOOKUP(E183,Datengrundlage!$A$4:$M$434,3,FALSE),"")</f>
        <v/>
      </c>
      <c r="J183" s="131" t="str">
        <f>IFERROR(VLOOKUP(E183,Datengrundlage!$A$3:$O$434,15,FALSE),"")</f>
        <v/>
      </c>
      <c r="K183" s="131" t="str">
        <f>IFERROR(VLOOKUP(E183,Datengrundlage!$A$3:$P$433,16,FALSE),"")</f>
        <v/>
      </c>
      <c r="L183" s="42"/>
      <c r="M183" s="57" t="str">
        <f t="shared" si="41"/>
        <v/>
      </c>
      <c r="N183" s="34">
        <f t="shared" si="42"/>
        <v>0</v>
      </c>
      <c r="O183" s="34" t="str">
        <f t="shared" si="49"/>
        <v/>
      </c>
      <c r="P183" s="34" t="str">
        <f t="shared" si="50"/>
        <v/>
      </c>
      <c r="Q183" s="40" t="s">
        <v>55</v>
      </c>
      <c r="R183" s="44">
        <v>0</v>
      </c>
      <c r="S183" s="33" t="str">
        <f>IFERROR(IF(VLOOKUP(E183,Datengrundlage!$A$4:$M$433,10,FALSE)="x","ja",""),"")</f>
        <v/>
      </c>
      <c r="T183" s="33" t="str">
        <f>IFERROR(IF(VLOOKUP(E183,Datengrundlage!$A$4:$M$433,11,FALSE)="x","ja",""),"")</f>
        <v/>
      </c>
      <c r="U183" s="33" t="str">
        <f>IFERROR(IF(VLOOKUP(E183,Datengrundlage!$A$4:$M$433,12,FALSE)="x","ja",""),"")</f>
        <v/>
      </c>
      <c r="V183" s="756" t="str">
        <f>IFERROR(IF(Q183="ja",VLOOKUP(E183,Datengrundlage!$A$4:$M$433,13,FALSE),""),"")</f>
        <v/>
      </c>
      <c r="W183" s="8" t="str">
        <f t="shared" si="51"/>
        <v/>
      </c>
      <c r="X183" s="154" t="s">
        <v>54</v>
      </c>
      <c r="Y183" s="35">
        <f t="shared" si="43"/>
        <v>0</v>
      </c>
      <c r="Z183" s="35">
        <f t="shared" si="44"/>
        <v>0</v>
      </c>
      <c r="AA183" s="35">
        <f t="shared" si="45"/>
        <v>0</v>
      </c>
      <c r="AB183" s="35">
        <f t="shared" si="46"/>
        <v>0</v>
      </c>
      <c r="AC183" s="35">
        <f t="shared" si="47"/>
        <v>0</v>
      </c>
      <c r="AD183" s="35">
        <f t="shared" si="48"/>
        <v>0</v>
      </c>
      <c r="AE183" s="9">
        <f t="shared" si="52"/>
        <v>0</v>
      </c>
      <c r="AF183" s="119" t="str">
        <f t="shared" si="53"/>
        <v/>
      </c>
    </row>
    <row r="184" spans="3:32" ht="30" customHeight="1" x14ac:dyDescent="0.3">
      <c r="C184" s="8">
        <v>135</v>
      </c>
      <c r="D184" s="118"/>
      <c r="E184" s="39"/>
      <c r="F184" s="53" t="str">
        <f>IFERROR(VLOOKUP(E184,Datengrundlage!$A$4:$M$434,2,FALSE),(""))</f>
        <v/>
      </c>
      <c r="G184" s="40" t="s">
        <v>55</v>
      </c>
      <c r="H184" s="53" t="str">
        <f>IFERROR(IF(AND(OR(E184=250,E184=434),G184="großkörnig"),"Leguminosenmischung, großkörnig",IF(AND(OR(E184=250,E184=434),G184="kleinkörnig"),"Leguminosenmischung, kleinkörnig",VLOOKUP(E184,Datengrundlage!$A$4:$M$434,6,FALSE))),"")</f>
        <v/>
      </c>
      <c r="I184" s="53" t="str">
        <f>IFERROR(VLOOKUP(E184,Datengrundlage!$A$4:$M$434,3,FALSE),"")</f>
        <v/>
      </c>
      <c r="J184" s="131" t="str">
        <f>IFERROR(VLOOKUP(E184,Datengrundlage!$A$3:$O$434,15,FALSE),"")</f>
        <v/>
      </c>
      <c r="K184" s="131" t="str">
        <f>IFERROR(VLOOKUP(E184,Datengrundlage!$A$3:$P$433,16,FALSE),"")</f>
        <v/>
      </c>
      <c r="L184" s="42"/>
      <c r="M184" s="57" t="str">
        <f t="shared" si="41"/>
        <v/>
      </c>
      <c r="N184" s="34">
        <f t="shared" si="42"/>
        <v>0</v>
      </c>
      <c r="O184" s="34" t="str">
        <f t="shared" si="49"/>
        <v/>
      </c>
      <c r="P184" s="34" t="str">
        <f t="shared" si="50"/>
        <v/>
      </c>
      <c r="Q184" s="40" t="s">
        <v>55</v>
      </c>
      <c r="R184" s="44">
        <v>0</v>
      </c>
      <c r="S184" s="33" t="str">
        <f>IFERROR(IF(VLOOKUP(E184,Datengrundlage!$A$4:$M$433,10,FALSE)="x","ja",""),"")</f>
        <v/>
      </c>
      <c r="T184" s="33" t="str">
        <f>IFERROR(IF(VLOOKUP(E184,Datengrundlage!$A$4:$M$433,11,FALSE)="x","ja",""),"")</f>
        <v/>
      </c>
      <c r="U184" s="33" t="str">
        <f>IFERROR(IF(VLOOKUP(E184,Datengrundlage!$A$4:$M$433,12,FALSE)="x","ja",""),"")</f>
        <v/>
      </c>
      <c r="V184" s="756" t="str">
        <f>IFERROR(IF(Q184="ja",VLOOKUP(E184,Datengrundlage!$A$4:$M$433,13,FALSE),""),"")</f>
        <v/>
      </c>
      <c r="W184" s="8" t="str">
        <f t="shared" si="51"/>
        <v/>
      </c>
      <c r="X184" s="154" t="s">
        <v>54</v>
      </c>
      <c r="Y184" s="35">
        <f t="shared" si="43"/>
        <v>0</v>
      </c>
      <c r="Z184" s="35">
        <f t="shared" si="44"/>
        <v>0</v>
      </c>
      <c r="AA184" s="35">
        <f t="shared" si="45"/>
        <v>0</v>
      </c>
      <c r="AB184" s="35">
        <f t="shared" si="46"/>
        <v>0</v>
      </c>
      <c r="AC184" s="35">
        <f t="shared" si="47"/>
        <v>0</v>
      </c>
      <c r="AD184" s="35">
        <f t="shared" si="48"/>
        <v>0</v>
      </c>
      <c r="AE184" s="9">
        <f t="shared" si="52"/>
        <v>0</v>
      </c>
      <c r="AF184" s="119" t="str">
        <f t="shared" si="53"/>
        <v/>
      </c>
    </row>
    <row r="185" spans="3:32" ht="30" customHeight="1" x14ac:dyDescent="0.3">
      <c r="C185" s="8">
        <v>136</v>
      </c>
      <c r="D185" s="118"/>
      <c r="E185" s="39"/>
      <c r="F185" s="53" t="str">
        <f>IFERROR(VLOOKUP(E185,Datengrundlage!$A$4:$M$434,2,FALSE),(""))</f>
        <v/>
      </c>
      <c r="G185" s="40" t="s">
        <v>55</v>
      </c>
      <c r="H185" s="53" t="str">
        <f>IFERROR(IF(AND(OR(E185=250,E185=434),G185="großkörnig"),"Leguminosenmischung, großkörnig",IF(AND(OR(E185=250,E185=434),G185="kleinkörnig"),"Leguminosenmischung, kleinkörnig",VLOOKUP(E185,Datengrundlage!$A$4:$M$434,6,FALSE))),"")</f>
        <v/>
      </c>
      <c r="I185" s="53" t="str">
        <f>IFERROR(VLOOKUP(E185,Datengrundlage!$A$4:$M$434,3,FALSE),"")</f>
        <v/>
      </c>
      <c r="J185" s="131" t="str">
        <f>IFERROR(VLOOKUP(E185,Datengrundlage!$A$3:$O$434,15,FALSE),"")</f>
        <v/>
      </c>
      <c r="K185" s="131" t="str">
        <f>IFERROR(VLOOKUP(E185,Datengrundlage!$A$3:$P$433,16,FALSE),"")</f>
        <v/>
      </c>
      <c r="L185" s="42"/>
      <c r="M185" s="57" t="str">
        <f t="shared" si="41"/>
        <v/>
      </c>
      <c r="N185" s="34">
        <f t="shared" si="42"/>
        <v>0</v>
      </c>
      <c r="O185" s="34" t="str">
        <f t="shared" si="49"/>
        <v/>
      </c>
      <c r="P185" s="34" t="str">
        <f t="shared" si="50"/>
        <v/>
      </c>
      <c r="Q185" s="40" t="s">
        <v>55</v>
      </c>
      <c r="R185" s="44">
        <v>0</v>
      </c>
      <c r="S185" s="33" t="str">
        <f>IFERROR(IF(VLOOKUP(E185,Datengrundlage!$A$4:$M$433,10,FALSE)="x","ja",""),"")</f>
        <v/>
      </c>
      <c r="T185" s="33" t="str">
        <f>IFERROR(IF(VLOOKUP(E185,Datengrundlage!$A$4:$M$433,11,FALSE)="x","ja",""),"")</f>
        <v/>
      </c>
      <c r="U185" s="33" t="str">
        <f>IFERROR(IF(VLOOKUP(E185,Datengrundlage!$A$4:$M$433,12,FALSE)="x","ja",""),"")</f>
        <v/>
      </c>
      <c r="V185" s="756" t="str">
        <f>IFERROR(IF(Q185="ja",VLOOKUP(E185,Datengrundlage!$A$4:$M$433,13,FALSE),""),"")</f>
        <v/>
      </c>
      <c r="W185" s="8" t="str">
        <f t="shared" si="51"/>
        <v/>
      </c>
      <c r="X185" s="154" t="s">
        <v>54</v>
      </c>
      <c r="Y185" s="35">
        <f t="shared" si="43"/>
        <v>0</v>
      </c>
      <c r="Z185" s="35">
        <f t="shared" si="44"/>
        <v>0</v>
      </c>
      <c r="AA185" s="35">
        <f t="shared" si="45"/>
        <v>0</v>
      </c>
      <c r="AB185" s="35">
        <f t="shared" si="46"/>
        <v>0</v>
      </c>
      <c r="AC185" s="35">
        <f t="shared" si="47"/>
        <v>0</v>
      </c>
      <c r="AD185" s="35">
        <f t="shared" si="48"/>
        <v>0</v>
      </c>
      <c r="AE185" s="9">
        <f t="shared" si="52"/>
        <v>0</v>
      </c>
      <c r="AF185" s="119" t="str">
        <f t="shared" si="53"/>
        <v/>
      </c>
    </row>
    <row r="186" spans="3:32" ht="30" customHeight="1" x14ac:dyDescent="0.3">
      <c r="C186" s="8">
        <v>137</v>
      </c>
      <c r="D186" s="118"/>
      <c r="E186" s="39"/>
      <c r="F186" s="53" t="str">
        <f>IFERROR(VLOOKUP(E186,Datengrundlage!$A$4:$M$434,2,FALSE),(""))</f>
        <v/>
      </c>
      <c r="G186" s="40" t="s">
        <v>55</v>
      </c>
      <c r="H186" s="53" t="str">
        <f>IFERROR(IF(AND(OR(E186=250,E186=434),G186="großkörnig"),"Leguminosenmischung, großkörnig",IF(AND(OR(E186=250,E186=434),G186="kleinkörnig"),"Leguminosenmischung, kleinkörnig",VLOOKUP(E186,Datengrundlage!$A$4:$M$434,6,FALSE))),"")</f>
        <v/>
      </c>
      <c r="I186" s="53" t="str">
        <f>IFERROR(VLOOKUP(E186,Datengrundlage!$A$4:$M$434,3,FALSE),"")</f>
        <v/>
      </c>
      <c r="J186" s="131" t="str">
        <f>IFERROR(VLOOKUP(E186,Datengrundlage!$A$3:$O$434,15,FALSE),"")</f>
        <v/>
      </c>
      <c r="K186" s="131" t="str">
        <f>IFERROR(VLOOKUP(E186,Datengrundlage!$A$3:$P$433,16,FALSE),"")</f>
        <v/>
      </c>
      <c r="L186" s="42"/>
      <c r="M186" s="57" t="str">
        <f t="shared" si="41"/>
        <v/>
      </c>
      <c r="N186" s="34">
        <f t="shared" si="42"/>
        <v>0</v>
      </c>
      <c r="O186" s="34" t="str">
        <f t="shared" si="49"/>
        <v/>
      </c>
      <c r="P186" s="34" t="str">
        <f t="shared" si="50"/>
        <v/>
      </c>
      <c r="Q186" s="40" t="s">
        <v>55</v>
      </c>
      <c r="R186" s="44">
        <v>0</v>
      </c>
      <c r="S186" s="33" t="str">
        <f>IFERROR(IF(VLOOKUP(E186,Datengrundlage!$A$4:$M$433,10,FALSE)="x","ja",""),"")</f>
        <v/>
      </c>
      <c r="T186" s="33" t="str">
        <f>IFERROR(IF(VLOOKUP(E186,Datengrundlage!$A$4:$M$433,11,FALSE)="x","ja",""),"")</f>
        <v/>
      </c>
      <c r="U186" s="33" t="str">
        <f>IFERROR(IF(VLOOKUP(E186,Datengrundlage!$A$4:$M$433,12,FALSE)="x","ja",""),"")</f>
        <v/>
      </c>
      <c r="V186" s="756" t="str">
        <f>IFERROR(IF(Q186="ja",VLOOKUP(E186,Datengrundlage!$A$4:$M$433,13,FALSE),""),"")</f>
        <v/>
      </c>
      <c r="W186" s="8" t="str">
        <f t="shared" si="51"/>
        <v/>
      </c>
      <c r="X186" s="154" t="s">
        <v>54</v>
      </c>
      <c r="Y186" s="35">
        <f t="shared" si="43"/>
        <v>0</v>
      </c>
      <c r="Z186" s="35">
        <f t="shared" si="44"/>
        <v>0</v>
      </c>
      <c r="AA186" s="35">
        <f t="shared" si="45"/>
        <v>0</v>
      </c>
      <c r="AB186" s="35">
        <f t="shared" si="46"/>
        <v>0</v>
      </c>
      <c r="AC186" s="35">
        <f t="shared" si="47"/>
        <v>0</v>
      </c>
      <c r="AD186" s="35">
        <f t="shared" si="48"/>
        <v>0</v>
      </c>
      <c r="AE186" s="9">
        <f t="shared" si="52"/>
        <v>0</v>
      </c>
      <c r="AF186" s="119" t="str">
        <f t="shared" si="53"/>
        <v/>
      </c>
    </row>
    <row r="187" spans="3:32" ht="30" customHeight="1" x14ac:dyDescent="0.3">
      <c r="C187" s="8">
        <v>138</v>
      </c>
      <c r="D187" s="118"/>
      <c r="E187" s="39"/>
      <c r="F187" s="53" t="str">
        <f>IFERROR(VLOOKUP(E187,Datengrundlage!$A$4:$M$434,2,FALSE),(""))</f>
        <v/>
      </c>
      <c r="G187" s="40" t="s">
        <v>55</v>
      </c>
      <c r="H187" s="53" t="str">
        <f>IFERROR(IF(AND(OR(E187=250,E187=434),G187="großkörnig"),"Leguminosenmischung, großkörnig",IF(AND(OR(E187=250,E187=434),G187="kleinkörnig"),"Leguminosenmischung, kleinkörnig",VLOOKUP(E187,Datengrundlage!$A$4:$M$434,6,FALSE))),"")</f>
        <v/>
      </c>
      <c r="I187" s="53" t="str">
        <f>IFERROR(VLOOKUP(E187,Datengrundlage!$A$4:$M$434,3,FALSE),"")</f>
        <v/>
      </c>
      <c r="J187" s="131" t="str">
        <f>IFERROR(VLOOKUP(E187,Datengrundlage!$A$3:$O$434,15,FALSE),"")</f>
        <v/>
      </c>
      <c r="K187" s="131" t="str">
        <f>IFERROR(VLOOKUP(E187,Datengrundlage!$A$3:$P$433,16,FALSE),"")</f>
        <v/>
      </c>
      <c r="L187" s="42"/>
      <c r="M187" s="57" t="str">
        <f t="shared" si="41"/>
        <v/>
      </c>
      <c r="N187" s="34">
        <f t="shared" si="42"/>
        <v>0</v>
      </c>
      <c r="O187" s="34" t="str">
        <f t="shared" si="49"/>
        <v/>
      </c>
      <c r="P187" s="34" t="str">
        <f t="shared" si="50"/>
        <v/>
      </c>
      <c r="Q187" s="40" t="s">
        <v>55</v>
      </c>
      <c r="R187" s="44">
        <v>0</v>
      </c>
      <c r="S187" s="33" t="str">
        <f>IFERROR(IF(VLOOKUP(E187,Datengrundlage!$A$4:$M$433,10,FALSE)="x","ja",""),"")</f>
        <v/>
      </c>
      <c r="T187" s="33" t="str">
        <f>IFERROR(IF(VLOOKUP(E187,Datengrundlage!$A$4:$M$433,11,FALSE)="x","ja",""),"")</f>
        <v/>
      </c>
      <c r="U187" s="33" t="str">
        <f>IFERROR(IF(VLOOKUP(E187,Datengrundlage!$A$4:$M$433,12,FALSE)="x","ja",""),"")</f>
        <v/>
      </c>
      <c r="V187" s="756" t="str">
        <f>IFERROR(IF(Q187="ja",VLOOKUP(E187,Datengrundlage!$A$4:$M$433,13,FALSE),""),"")</f>
        <v/>
      </c>
      <c r="W187" s="8" t="str">
        <f t="shared" si="51"/>
        <v/>
      </c>
      <c r="X187" s="154" t="s">
        <v>54</v>
      </c>
      <c r="Y187" s="35">
        <f t="shared" si="43"/>
        <v>0</v>
      </c>
      <c r="Z187" s="35">
        <f t="shared" si="44"/>
        <v>0</v>
      </c>
      <c r="AA187" s="35">
        <f t="shared" si="45"/>
        <v>0</v>
      </c>
      <c r="AB187" s="35">
        <f t="shared" si="46"/>
        <v>0</v>
      </c>
      <c r="AC187" s="35">
        <f t="shared" si="47"/>
        <v>0</v>
      </c>
      <c r="AD187" s="35">
        <f t="shared" si="48"/>
        <v>0</v>
      </c>
      <c r="AE187" s="9">
        <f t="shared" si="52"/>
        <v>0</v>
      </c>
      <c r="AF187" s="119" t="str">
        <f t="shared" si="53"/>
        <v/>
      </c>
    </row>
    <row r="188" spans="3:32" ht="30" customHeight="1" x14ac:dyDescent="0.3">
      <c r="C188" s="8">
        <v>139</v>
      </c>
      <c r="D188" s="118"/>
      <c r="E188" s="39"/>
      <c r="F188" s="53" t="str">
        <f>IFERROR(VLOOKUP(E188,Datengrundlage!$A$4:$M$434,2,FALSE),(""))</f>
        <v/>
      </c>
      <c r="G188" s="40" t="s">
        <v>55</v>
      </c>
      <c r="H188" s="53" t="str">
        <f>IFERROR(IF(AND(OR(E188=250,E188=434),G188="großkörnig"),"Leguminosenmischung, großkörnig",IF(AND(OR(E188=250,E188=434),G188="kleinkörnig"),"Leguminosenmischung, kleinkörnig",VLOOKUP(E188,Datengrundlage!$A$4:$M$434,6,FALSE))),"")</f>
        <v/>
      </c>
      <c r="I188" s="53" t="str">
        <f>IFERROR(VLOOKUP(E188,Datengrundlage!$A$4:$M$434,3,FALSE),"")</f>
        <v/>
      </c>
      <c r="J188" s="131" t="str">
        <f>IFERROR(VLOOKUP(E188,Datengrundlage!$A$3:$O$434,15,FALSE),"")</f>
        <v/>
      </c>
      <c r="K188" s="131" t="str">
        <f>IFERROR(VLOOKUP(E188,Datengrundlage!$A$3:$P$433,16,FALSE),"")</f>
        <v/>
      </c>
      <c r="L188" s="42"/>
      <c r="M188" s="57" t="str">
        <f t="shared" si="41"/>
        <v/>
      </c>
      <c r="N188" s="34">
        <f t="shared" si="42"/>
        <v>0</v>
      </c>
      <c r="O188" s="34" t="str">
        <f t="shared" si="49"/>
        <v/>
      </c>
      <c r="P188" s="34" t="str">
        <f t="shared" si="50"/>
        <v/>
      </c>
      <c r="Q188" s="40" t="s">
        <v>55</v>
      </c>
      <c r="R188" s="44">
        <v>0</v>
      </c>
      <c r="S188" s="33" t="str">
        <f>IFERROR(IF(VLOOKUP(E188,Datengrundlage!$A$4:$M$433,10,FALSE)="x","ja",""),"")</f>
        <v/>
      </c>
      <c r="T188" s="33" t="str">
        <f>IFERROR(IF(VLOOKUP(E188,Datengrundlage!$A$4:$M$433,11,FALSE)="x","ja",""),"")</f>
        <v/>
      </c>
      <c r="U188" s="33" t="str">
        <f>IFERROR(IF(VLOOKUP(E188,Datengrundlage!$A$4:$M$433,12,FALSE)="x","ja",""),"")</f>
        <v/>
      </c>
      <c r="V188" s="756" t="str">
        <f>IFERROR(IF(Q188="ja",VLOOKUP(E188,Datengrundlage!$A$4:$M$433,13,FALSE),""),"")</f>
        <v/>
      </c>
      <c r="W188" s="8" t="str">
        <f t="shared" si="51"/>
        <v/>
      </c>
      <c r="X188" s="154" t="s">
        <v>54</v>
      </c>
      <c r="Y188" s="35">
        <f t="shared" si="43"/>
        <v>0</v>
      </c>
      <c r="Z188" s="35">
        <f t="shared" si="44"/>
        <v>0</v>
      </c>
      <c r="AA188" s="35">
        <f t="shared" si="45"/>
        <v>0</v>
      </c>
      <c r="AB188" s="35">
        <f t="shared" si="46"/>
        <v>0</v>
      </c>
      <c r="AC188" s="35">
        <f t="shared" si="47"/>
        <v>0</v>
      </c>
      <c r="AD188" s="35">
        <f t="shared" si="48"/>
        <v>0</v>
      </c>
      <c r="AE188" s="9">
        <f t="shared" si="52"/>
        <v>0</v>
      </c>
      <c r="AF188" s="119" t="str">
        <f t="shared" si="53"/>
        <v/>
      </c>
    </row>
    <row r="189" spans="3:32" ht="30" customHeight="1" x14ac:dyDescent="0.3">
      <c r="C189" s="8">
        <v>140</v>
      </c>
      <c r="D189" s="118"/>
      <c r="E189" s="39"/>
      <c r="F189" s="53" t="str">
        <f>IFERROR(VLOOKUP(E189,Datengrundlage!$A$4:$M$434,2,FALSE),(""))</f>
        <v/>
      </c>
      <c r="G189" s="40" t="s">
        <v>55</v>
      </c>
      <c r="H189" s="53" t="str">
        <f>IFERROR(IF(AND(OR(E189=250,E189=434),G189="großkörnig"),"Leguminosenmischung, großkörnig",IF(AND(OR(E189=250,E189=434),G189="kleinkörnig"),"Leguminosenmischung, kleinkörnig",VLOOKUP(E189,Datengrundlage!$A$4:$M$434,6,FALSE))),"")</f>
        <v/>
      </c>
      <c r="I189" s="53" t="str">
        <f>IFERROR(VLOOKUP(E189,Datengrundlage!$A$4:$M$434,3,FALSE),"")</f>
        <v/>
      </c>
      <c r="J189" s="131" t="str">
        <f>IFERROR(VLOOKUP(E189,Datengrundlage!$A$3:$O$434,15,FALSE),"")</f>
        <v/>
      </c>
      <c r="K189" s="131" t="str">
        <f>IFERROR(VLOOKUP(E189,Datengrundlage!$A$3:$P$433,16,FALSE),"")</f>
        <v/>
      </c>
      <c r="L189" s="42"/>
      <c r="M189" s="57" t="str">
        <f t="shared" si="41"/>
        <v/>
      </c>
      <c r="N189" s="34">
        <f t="shared" si="42"/>
        <v>0</v>
      </c>
      <c r="O189" s="34" t="str">
        <f t="shared" si="49"/>
        <v/>
      </c>
      <c r="P189" s="34" t="str">
        <f t="shared" si="50"/>
        <v/>
      </c>
      <c r="Q189" s="40" t="s">
        <v>55</v>
      </c>
      <c r="R189" s="44">
        <v>0</v>
      </c>
      <c r="S189" s="33" t="str">
        <f>IFERROR(IF(VLOOKUP(E189,Datengrundlage!$A$4:$M$433,10,FALSE)="x","ja",""),"")</f>
        <v/>
      </c>
      <c r="T189" s="33" t="str">
        <f>IFERROR(IF(VLOOKUP(E189,Datengrundlage!$A$4:$M$433,11,FALSE)="x","ja",""),"")</f>
        <v/>
      </c>
      <c r="U189" s="33" t="str">
        <f>IFERROR(IF(VLOOKUP(E189,Datengrundlage!$A$4:$M$433,12,FALSE)="x","ja",""),"")</f>
        <v/>
      </c>
      <c r="V189" s="756" t="str">
        <f>IFERROR(IF(Q189="ja",VLOOKUP(E189,Datengrundlage!$A$4:$M$433,13,FALSE),""),"")</f>
        <v/>
      </c>
      <c r="W189" s="8" t="str">
        <f t="shared" si="51"/>
        <v/>
      </c>
      <c r="X189" s="154" t="s">
        <v>54</v>
      </c>
      <c r="Y189" s="35">
        <f t="shared" si="43"/>
        <v>0</v>
      </c>
      <c r="Z189" s="35">
        <f t="shared" si="44"/>
        <v>0</v>
      </c>
      <c r="AA189" s="35">
        <f t="shared" si="45"/>
        <v>0</v>
      </c>
      <c r="AB189" s="35">
        <f t="shared" si="46"/>
        <v>0</v>
      </c>
      <c r="AC189" s="35">
        <f t="shared" si="47"/>
        <v>0</v>
      </c>
      <c r="AD189" s="35">
        <f t="shared" si="48"/>
        <v>0</v>
      </c>
      <c r="AE189" s="9">
        <f t="shared" si="52"/>
        <v>0</v>
      </c>
      <c r="AF189" s="119" t="str">
        <f t="shared" si="53"/>
        <v/>
      </c>
    </row>
    <row r="190" spans="3:32" ht="30" customHeight="1" x14ac:dyDescent="0.3">
      <c r="C190" s="8">
        <v>141</v>
      </c>
      <c r="D190" s="118"/>
      <c r="E190" s="39"/>
      <c r="F190" s="53" t="str">
        <f>IFERROR(VLOOKUP(E190,Datengrundlage!$A$4:$M$434,2,FALSE),(""))</f>
        <v/>
      </c>
      <c r="G190" s="40" t="s">
        <v>55</v>
      </c>
      <c r="H190" s="53" t="str">
        <f>IFERROR(IF(AND(OR(E190=250,E190=434),G190="großkörnig"),"Leguminosenmischung, großkörnig",IF(AND(OR(E190=250,E190=434),G190="kleinkörnig"),"Leguminosenmischung, kleinkörnig",VLOOKUP(E190,Datengrundlage!$A$4:$M$434,6,FALSE))),"")</f>
        <v/>
      </c>
      <c r="I190" s="53" t="str">
        <f>IFERROR(VLOOKUP(E190,Datengrundlage!$A$4:$M$434,3,FALSE),"")</f>
        <v/>
      </c>
      <c r="J190" s="131" t="str">
        <f>IFERROR(VLOOKUP(E190,Datengrundlage!$A$3:$O$434,15,FALSE),"")</f>
        <v/>
      </c>
      <c r="K190" s="131" t="str">
        <f>IFERROR(VLOOKUP(E190,Datengrundlage!$A$3:$P$433,16,FALSE),"")</f>
        <v/>
      </c>
      <c r="L190" s="42"/>
      <c r="M190" s="57" t="str">
        <f t="shared" si="41"/>
        <v/>
      </c>
      <c r="N190" s="34">
        <f t="shared" si="42"/>
        <v>0</v>
      </c>
      <c r="O190" s="34" t="str">
        <f t="shared" si="49"/>
        <v/>
      </c>
      <c r="P190" s="34" t="str">
        <f t="shared" si="50"/>
        <v/>
      </c>
      <c r="Q190" s="40" t="s">
        <v>55</v>
      </c>
      <c r="R190" s="44">
        <v>0</v>
      </c>
      <c r="S190" s="33" t="str">
        <f>IFERROR(IF(VLOOKUP(E190,Datengrundlage!$A$4:$M$433,10,FALSE)="x","ja",""),"")</f>
        <v/>
      </c>
      <c r="T190" s="33" t="str">
        <f>IFERROR(IF(VLOOKUP(E190,Datengrundlage!$A$4:$M$433,11,FALSE)="x","ja",""),"")</f>
        <v/>
      </c>
      <c r="U190" s="33" t="str">
        <f>IFERROR(IF(VLOOKUP(E190,Datengrundlage!$A$4:$M$433,12,FALSE)="x","ja",""),"")</f>
        <v/>
      </c>
      <c r="V190" s="756" t="str">
        <f>IFERROR(IF(Q190="ja",VLOOKUP(E190,Datengrundlage!$A$4:$M$433,13,FALSE),""),"")</f>
        <v/>
      </c>
      <c r="W190" s="8" t="str">
        <f t="shared" si="51"/>
        <v/>
      </c>
      <c r="X190" s="154" t="s">
        <v>54</v>
      </c>
      <c r="Y190" s="35">
        <f t="shared" si="43"/>
        <v>0</v>
      </c>
      <c r="Z190" s="35">
        <f t="shared" si="44"/>
        <v>0</v>
      </c>
      <c r="AA190" s="35">
        <f t="shared" si="45"/>
        <v>0</v>
      </c>
      <c r="AB190" s="35">
        <f t="shared" si="46"/>
        <v>0</v>
      </c>
      <c r="AC190" s="35">
        <f t="shared" si="47"/>
        <v>0</v>
      </c>
      <c r="AD190" s="35">
        <f t="shared" si="48"/>
        <v>0</v>
      </c>
      <c r="AE190" s="9">
        <f t="shared" si="52"/>
        <v>0</v>
      </c>
      <c r="AF190" s="119" t="str">
        <f t="shared" si="53"/>
        <v/>
      </c>
    </row>
    <row r="191" spans="3:32" ht="30" customHeight="1" x14ac:dyDescent="0.3">
      <c r="C191" s="8">
        <v>142</v>
      </c>
      <c r="D191" s="118"/>
      <c r="E191" s="39"/>
      <c r="F191" s="53" t="str">
        <f>IFERROR(VLOOKUP(E191,Datengrundlage!$A$4:$M$434,2,FALSE),(""))</f>
        <v/>
      </c>
      <c r="G191" s="40" t="s">
        <v>55</v>
      </c>
      <c r="H191" s="53" t="str">
        <f>IFERROR(IF(AND(OR(E191=250,E191=434),G191="großkörnig"),"Leguminosenmischung, großkörnig",IF(AND(OR(E191=250,E191=434),G191="kleinkörnig"),"Leguminosenmischung, kleinkörnig",VLOOKUP(E191,Datengrundlage!$A$4:$M$434,6,FALSE))),"")</f>
        <v/>
      </c>
      <c r="I191" s="53" t="str">
        <f>IFERROR(VLOOKUP(E191,Datengrundlage!$A$4:$M$434,3,FALSE),"")</f>
        <v/>
      </c>
      <c r="J191" s="131" t="str">
        <f>IFERROR(VLOOKUP(E191,Datengrundlage!$A$3:$O$434,15,FALSE),"")</f>
        <v/>
      </c>
      <c r="K191" s="131" t="str">
        <f>IFERROR(VLOOKUP(E191,Datengrundlage!$A$3:$P$433,16,FALSE),"")</f>
        <v/>
      </c>
      <c r="L191" s="42"/>
      <c r="M191" s="57" t="str">
        <f t="shared" si="41"/>
        <v/>
      </c>
      <c r="N191" s="34">
        <f t="shared" si="42"/>
        <v>0</v>
      </c>
      <c r="O191" s="34" t="str">
        <f t="shared" si="49"/>
        <v/>
      </c>
      <c r="P191" s="34" t="str">
        <f t="shared" si="50"/>
        <v/>
      </c>
      <c r="Q191" s="40" t="s">
        <v>55</v>
      </c>
      <c r="R191" s="44">
        <v>0</v>
      </c>
      <c r="S191" s="33" t="str">
        <f>IFERROR(IF(VLOOKUP(E191,Datengrundlage!$A$4:$M$433,10,FALSE)="x","ja",""),"")</f>
        <v/>
      </c>
      <c r="T191" s="33" t="str">
        <f>IFERROR(IF(VLOOKUP(E191,Datengrundlage!$A$4:$M$433,11,FALSE)="x","ja",""),"")</f>
        <v/>
      </c>
      <c r="U191" s="33" t="str">
        <f>IFERROR(IF(VLOOKUP(E191,Datengrundlage!$A$4:$M$433,12,FALSE)="x","ja",""),"")</f>
        <v/>
      </c>
      <c r="V191" s="756" t="str">
        <f>IFERROR(IF(Q191="ja",VLOOKUP(E191,Datengrundlage!$A$4:$M$433,13,FALSE),""),"")</f>
        <v/>
      </c>
      <c r="W191" s="8" t="str">
        <f t="shared" si="51"/>
        <v/>
      </c>
      <c r="X191" s="154" t="s">
        <v>54</v>
      </c>
      <c r="Y191" s="35">
        <f t="shared" si="43"/>
        <v>0</v>
      </c>
      <c r="Z191" s="35">
        <f t="shared" si="44"/>
        <v>0</v>
      </c>
      <c r="AA191" s="35">
        <f t="shared" si="45"/>
        <v>0</v>
      </c>
      <c r="AB191" s="35">
        <f t="shared" si="46"/>
        <v>0</v>
      </c>
      <c r="AC191" s="35">
        <f t="shared" si="47"/>
        <v>0</v>
      </c>
      <c r="AD191" s="35">
        <f t="shared" si="48"/>
        <v>0</v>
      </c>
      <c r="AE191" s="9">
        <f t="shared" si="52"/>
        <v>0</v>
      </c>
      <c r="AF191" s="119" t="str">
        <f t="shared" si="53"/>
        <v/>
      </c>
    </row>
    <row r="192" spans="3:32" ht="30" customHeight="1" x14ac:dyDescent="0.3">
      <c r="C192" s="8">
        <v>143</v>
      </c>
      <c r="D192" s="118"/>
      <c r="E192" s="39"/>
      <c r="F192" s="53" t="str">
        <f>IFERROR(VLOOKUP(E192,Datengrundlage!$A$4:$M$434,2,FALSE),(""))</f>
        <v/>
      </c>
      <c r="G192" s="40" t="s">
        <v>55</v>
      </c>
      <c r="H192" s="53" t="str">
        <f>IFERROR(IF(AND(OR(E192=250,E192=434),G192="großkörnig"),"Leguminosenmischung, großkörnig",IF(AND(OR(E192=250,E192=434),G192="kleinkörnig"),"Leguminosenmischung, kleinkörnig",VLOOKUP(E192,Datengrundlage!$A$4:$M$434,6,FALSE))),"")</f>
        <v/>
      </c>
      <c r="I192" s="53" t="str">
        <f>IFERROR(VLOOKUP(E192,Datengrundlage!$A$4:$M$434,3,FALSE),"")</f>
        <v/>
      </c>
      <c r="J192" s="131" t="str">
        <f>IFERROR(VLOOKUP(E192,Datengrundlage!$A$3:$O$434,15,FALSE),"")</f>
        <v/>
      </c>
      <c r="K192" s="131" t="str">
        <f>IFERROR(VLOOKUP(E192,Datengrundlage!$A$3:$P$433,16,FALSE),"")</f>
        <v/>
      </c>
      <c r="L192" s="42"/>
      <c r="M192" s="57" t="str">
        <f t="shared" si="41"/>
        <v/>
      </c>
      <c r="N192" s="34">
        <f t="shared" si="42"/>
        <v>0</v>
      </c>
      <c r="O192" s="34" t="str">
        <f t="shared" si="49"/>
        <v/>
      </c>
      <c r="P192" s="34" t="str">
        <f t="shared" si="50"/>
        <v/>
      </c>
      <c r="Q192" s="40" t="s">
        <v>55</v>
      </c>
      <c r="R192" s="44">
        <v>0</v>
      </c>
      <c r="S192" s="33" t="str">
        <f>IFERROR(IF(VLOOKUP(E192,Datengrundlage!$A$4:$M$433,10,FALSE)="x","ja",""),"")</f>
        <v/>
      </c>
      <c r="T192" s="33" t="str">
        <f>IFERROR(IF(VLOOKUP(E192,Datengrundlage!$A$4:$M$433,11,FALSE)="x","ja",""),"")</f>
        <v/>
      </c>
      <c r="U192" s="33" t="str">
        <f>IFERROR(IF(VLOOKUP(E192,Datengrundlage!$A$4:$M$433,12,FALSE)="x","ja",""),"")</f>
        <v/>
      </c>
      <c r="V192" s="756" t="str">
        <f>IFERROR(IF(Q192="ja",VLOOKUP(E192,Datengrundlage!$A$4:$M$433,13,FALSE),""),"")</f>
        <v/>
      </c>
      <c r="W192" s="8" t="str">
        <f t="shared" si="51"/>
        <v/>
      </c>
      <c r="X192" s="154" t="s">
        <v>54</v>
      </c>
      <c r="Y192" s="35">
        <f t="shared" si="43"/>
        <v>0</v>
      </c>
      <c r="Z192" s="35">
        <f t="shared" si="44"/>
        <v>0</v>
      </c>
      <c r="AA192" s="35">
        <f t="shared" si="45"/>
        <v>0</v>
      </c>
      <c r="AB192" s="35">
        <f t="shared" si="46"/>
        <v>0</v>
      </c>
      <c r="AC192" s="35">
        <f t="shared" si="47"/>
        <v>0</v>
      </c>
      <c r="AD192" s="35">
        <f t="shared" si="48"/>
        <v>0</v>
      </c>
      <c r="AE192" s="9">
        <f t="shared" si="52"/>
        <v>0</v>
      </c>
      <c r="AF192" s="119" t="str">
        <f t="shared" si="53"/>
        <v/>
      </c>
    </row>
    <row r="193" spans="3:32" ht="30" customHeight="1" x14ac:dyDescent="0.3">
      <c r="C193" s="8">
        <v>144</v>
      </c>
      <c r="D193" s="118"/>
      <c r="E193" s="39"/>
      <c r="F193" s="53" t="str">
        <f>IFERROR(VLOOKUP(E193,Datengrundlage!$A$4:$M$434,2,FALSE),(""))</f>
        <v/>
      </c>
      <c r="G193" s="40" t="s">
        <v>55</v>
      </c>
      <c r="H193" s="53" t="str">
        <f>IFERROR(IF(AND(OR(E193=250,E193=434),G193="großkörnig"),"Leguminosenmischung, großkörnig",IF(AND(OR(E193=250,E193=434),G193="kleinkörnig"),"Leguminosenmischung, kleinkörnig",VLOOKUP(E193,Datengrundlage!$A$4:$M$434,6,FALSE))),"")</f>
        <v/>
      </c>
      <c r="I193" s="53" t="str">
        <f>IFERROR(VLOOKUP(E193,Datengrundlage!$A$4:$M$434,3,FALSE),"")</f>
        <v/>
      </c>
      <c r="J193" s="131" t="str">
        <f>IFERROR(VLOOKUP(E193,Datengrundlage!$A$3:$O$434,15,FALSE),"")</f>
        <v/>
      </c>
      <c r="K193" s="131" t="str">
        <f>IFERROR(VLOOKUP(E193,Datengrundlage!$A$3:$P$433,16,FALSE),"")</f>
        <v/>
      </c>
      <c r="L193" s="42"/>
      <c r="M193" s="57" t="str">
        <f t="shared" si="41"/>
        <v/>
      </c>
      <c r="N193" s="34">
        <f t="shared" si="42"/>
        <v>0</v>
      </c>
      <c r="O193" s="34" t="str">
        <f t="shared" si="49"/>
        <v/>
      </c>
      <c r="P193" s="34" t="str">
        <f t="shared" si="50"/>
        <v/>
      </c>
      <c r="Q193" s="40" t="s">
        <v>55</v>
      </c>
      <c r="R193" s="44">
        <v>0</v>
      </c>
      <c r="S193" s="33" t="str">
        <f>IFERROR(IF(VLOOKUP(E193,Datengrundlage!$A$4:$M$433,10,FALSE)="x","ja",""),"")</f>
        <v/>
      </c>
      <c r="T193" s="33" t="str">
        <f>IFERROR(IF(VLOOKUP(E193,Datengrundlage!$A$4:$M$433,11,FALSE)="x","ja",""),"")</f>
        <v/>
      </c>
      <c r="U193" s="33" t="str">
        <f>IFERROR(IF(VLOOKUP(E193,Datengrundlage!$A$4:$M$433,12,FALSE)="x","ja",""),"")</f>
        <v/>
      </c>
      <c r="V193" s="756" t="str">
        <f>IFERROR(IF(Q193="ja",VLOOKUP(E193,Datengrundlage!$A$4:$M$433,13,FALSE),""),"")</f>
        <v/>
      </c>
      <c r="W193" s="8" t="str">
        <f t="shared" si="51"/>
        <v/>
      </c>
      <c r="X193" s="154" t="s">
        <v>54</v>
      </c>
      <c r="Y193" s="35">
        <f t="shared" si="43"/>
        <v>0</v>
      </c>
      <c r="Z193" s="35">
        <f t="shared" si="44"/>
        <v>0</v>
      </c>
      <c r="AA193" s="35">
        <f t="shared" si="45"/>
        <v>0</v>
      </c>
      <c r="AB193" s="35">
        <f t="shared" si="46"/>
        <v>0</v>
      </c>
      <c r="AC193" s="35">
        <f t="shared" si="47"/>
        <v>0</v>
      </c>
      <c r="AD193" s="35">
        <f t="shared" si="48"/>
        <v>0</v>
      </c>
      <c r="AE193" s="9">
        <f t="shared" si="52"/>
        <v>0</v>
      </c>
      <c r="AF193" s="119" t="str">
        <f t="shared" si="53"/>
        <v/>
      </c>
    </row>
    <row r="194" spans="3:32" ht="30" customHeight="1" x14ac:dyDescent="0.3">
      <c r="C194" s="8">
        <v>145</v>
      </c>
      <c r="D194" s="118"/>
      <c r="E194" s="39"/>
      <c r="F194" s="53" t="str">
        <f>IFERROR(VLOOKUP(E194,Datengrundlage!$A$4:$M$434,2,FALSE),(""))</f>
        <v/>
      </c>
      <c r="G194" s="40" t="s">
        <v>55</v>
      </c>
      <c r="H194" s="53" t="str">
        <f>IFERROR(IF(AND(OR(E194=250,E194=434),G194="großkörnig"),"Leguminosenmischung, großkörnig",IF(AND(OR(E194=250,E194=434),G194="kleinkörnig"),"Leguminosenmischung, kleinkörnig",VLOOKUP(E194,Datengrundlage!$A$4:$M$434,6,FALSE))),"")</f>
        <v/>
      </c>
      <c r="I194" s="53" t="str">
        <f>IFERROR(VLOOKUP(E194,Datengrundlage!$A$4:$M$434,3,FALSE),"")</f>
        <v/>
      </c>
      <c r="J194" s="131" t="str">
        <f>IFERROR(VLOOKUP(E194,Datengrundlage!$A$3:$O$434,15,FALSE),"")</f>
        <v/>
      </c>
      <c r="K194" s="131" t="str">
        <f>IFERROR(VLOOKUP(E194,Datengrundlage!$A$3:$P$433,16,FALSE),"")</f>
        <v/>
      </c>
      <c r="L194" s="42"/>
      <c r="M194" s="57" t="str">
        <f t="shared" si="41"/>
        <v/>
      </c>
      <c r="N194" s="34">
        <f t="shared" si="42"/>
        <v>0</v>
      </c>
      <c r="O194" s="34" t="str">
        <f t="shared" si="49"/>
        <v/>
      </c>
      <c r="P194" s="34" t="str">
        <f t="shared" si="50"/>
        <v/>
      </c>
      <c r="Q194" s="40" t="s">
        <v>55</v>
      </c>
      <c r="R194" s="44">
        <v>0</v>
      </c>
      <c r="S194" s="33" t="str">
        <f>IFERROR(IF(VLOOKUP(E194,Datengrundlage!$A$4:$M$433,10,FALSE)="x","ja",""),"")</f>
        <v/>
      </c>
      <c r="T194" s="33" t="str">
        <f>IFERROR(IF(VLOOKUP(E194,Datengrundlage!$A$4:$M$433,11,FALSE)="x","ja",""),"")</f>
        <v/>
      </c>
      <c r="U194" s="33" t="str">
        <f>IFERROR(IF(VLOOKUP(E194,Datengrundlage!$A$4:$M$433,12,FALSE)="x","ja",""),"")</f>
        <v/>
      </c>
      <c r="V194" s="756" t="str">
        <f>IFERROR(IF(Q194="ja",VLOOKUP(E194,Datengrundlage!$A$4:$M$433,13,FALSE),""),"")</f>
        <v/>
      </c>
      <c r="W194" s="8" t="str">
        <f t="shared" si="51"/>
        <v/>
      </c>
      <c r="X194" s="154" t="s">
        <v>54</v>
      </c>
      <c r="Y194" s="35">
        <f t="shared" si="43"/>
        <v>0</v>
      </c>
      <c r="Z194" s="35">
        <f t="shared" si="44"/>
        <v>0</v>
      </c>
      <c r="AA194" s="35">
        <f t="shared" si="45"/>
        <v>0</v>
      </c>
      <c r="AB194" s="35">
        <f t="shared" si="46"/>
        <v>0</v>
      </c>
      <c r="AC194" s="35">
        <f t="shared" si="47"/>
        <v>0</v>
      </c>
      <c r="AD194" s="35">
        <f t="shared" si="48"/>
        <v>0</v>
      </c>
      <c r="AE194" s="9">
        <f t="shared" si="52"/>
        <v>0</v>
      </c>
      <c r="AF194" s="119" t="str">
        <f t="shared" si="53"/>
        <v/>
      </c>
    </row>
    <row r="195" spans="3:32" ht="30" customHeight="1" x14ac:dyDescent="0.3">
      <c r="C195" s="8">
        <v>146</v>
      </c>
      <c r="D195" s="118"/>
      <c r="E195" s="39"/>
      <c r="F195" s="53" t="str">
        <f>IFERROR(VLOOKUP(E195,Datengrundlage!$A$4:$M$434,2,FALSE),(""))</f>
        <v/>
      </c>
      <c r="G195" s="40" t="s">
        <v>55</v>
      </c>
      <c r="H195" s="53" t="str">
        <f>IFERROR(IF(AND(OR(E195=250,E195=434),G195="großkörnig"),"Leguminosenmischung, großkörnig",IF(AND(OR(E195=250,E195=434),G195="kleinkörnig"),"Leguminosenmischung, kleinkörnig",VLOOKUP(E195,Datengrundlage!$A$4:$M$434,6,FALSE))),"")</f>
        <v/>
      </c>
      <c r="I195" s="53" t="str">
        <f>IFERROR(VLOOKUP(E195,Datengrundlage!$A$4:$M$434,3,FALSE),"")</f>
        <v/>
      </c>
      <c r="J195" s="131" t="str">
        <f>IFERROR(VLOOKUP(E195,Datengrundlage!$A$3:$O$434,15,FALSE),"")</f>
        <v/>
      </c>
      <c r="K195" s="131" t="str">
        <f>IFERROR(VLOOKUP(E195,Datengrundlage!$A$3:$P$433,16,FALSE),"")</f>
        <v/>
      </c>
      <c r="L195" s="42"/>
      <c r="M195" s="57" t="str">
        <f t="shared" si="41"/>
        <v/>
      </c>
      <c r="N195" s="34">
        <f t="shared" si="42"/>
        <v>0</v>
      </c>
      <c r="O195" s="34" t="str">
        <f t="shared" si="49"/>
        <v/>
      </c>
      <c r="P195" s="34" t="str">
        <f t="shared" si="50"/>
        <v/>
      </c>
      <c r="Q195" s="40" t="s">
        <v>55</v>
      </c>
      <c r="R195" s="44">
        <v>0</v>
      </c>
      <c r="S195" s="33" t="str">
        <f>IFERROR(IF(VLOOKUP(E195,Datengrundlage!$A$4:$M$433,10,FALSE)="x","ja",""),"")</f>
        <v/>
      </c>
      <c r="T195" s="33" t="str">
        <f>IFERROR(IF(VLOOKUP(E195,Datengrundlage!$A$4:$M$433,11,FALSE)="x","ja",""),"")</f>
        <v/>
      </c>
      <c r="U195" s="33" t="str">
        <f>IFERROR(IF(VLOOKUP(E195,Datengrundlage!$A$4:$M$433,12,FALSE)="x","ja",""),"")</f>
        <v/>
      </c>
      <c r="V195" s="756" t="str">
        <f>IFERROR(IF(Q195="ja",VLOOKUP(E195,Datengrundlage!$A$4:$M$433,13,FALSE),""),"")</f>
        <v/>
      </c>
      <c r="W195" s="8" t="str">
        <f t="shared" si="51"/>
        <v/>
      </c>
      <c r="X195" s="154" t="s">
        <v>54</v>
      </c>
      <c r="Y195" s="35">
        <f t="shared" si="43"/>
        <v>0</v>
      </c>
      <c r="Z195" s="35">
        <f t="shared" si="44"/>
        <v>0</v>
      </c>
      <c r="AA195" s="35">
        <f t="shared" si="45"/>
        <v>0</v>
      </c>
      <c r="AB195" s="35">
        <f t="shared" si="46"/>
        <v>0</v>
      </c>
      <c r="AC195" s="35">
        <f t="shared" si="47"/>
        <v>0</v>
      </c>
      <c r="AD195" s="35">
        <f t="shared" si="48"/>
        <v>0</v>
      </c>
      <c r="AE195" s="9">
        <f t="shared" si="52"/>
        <v>0</v>
      </c>
      <c r="AF195" s="119" t="str">
        <f t="shared" si="53"/>
        <v/>
      </c>
    </row>
    <row r="196" spans="3:32" ht="30" customHeight="1" x14ac:dyDescent="0.3">
      <c r="C196" s="8">
        <v>147</v>
      </c>
      <c r="D196" s="118"/>
      <c r="E196" s="39"/>
      <c r="F196" s="53" t="str">
        <f>IFERROR(VLOOKUP(E196,Datengrundlage!$A$4:$M$434,2,FALSE),(""))</f>
        <v/>
      </c>
      <c r="G196" s="40" t="s">
        <v>55</v>
      </c>
      <c r="H196" s="53" t="str">
        <f>IFERROR(IF(AND(OR(E196=250,E196=434),G196="großkörnig"),"Leguminosenmischung, großkörnig",IF(AND(OR(E196=250,E196=434),G196="kleinkörnig"),"Leguminosenmischung, kleinkörnig",VLOOKUP(E196,Datengrundlage!$A$4:$M$434,6,FALSE))),"")</f>
        <v/>
      </c>
      <c r="I196" s="53" t="str">
        <f>IFERROR(VLOOKUP(E196,Datengrundlage!$A$4:$M$434,3,FALSE),"")</f>
        <v/>
      </c>
      <c r="J196" s="131" t="str">
        <f>IFERROR(VLOOKUP(E196,Datengrundlage!$A$3:$O$434,15,FALSE),"")</f>
        <v/>
      </c>
      <c r="K196" s="131" t="str">
        <f>IFERROR(VLOOKUP(E196,Datengrundlage!$A$3:$P$433,16,FALSE),"")</f>
        <v/>
      </c>
      <c r="L196" s="42"/>
      <c r="M196" s="57" t="str">
        <f t="shared" si="41"/>
        <v/>
      </c>
      <c r="N196" s="34">
        <f t="shared" si="42"/>
        <v>0</v>
      </c>
      <c r="O196" s="34" t="str">
        <f t="shared" si="49"/>
        <v/>
      </c>
      <c r="P196" s="34" t="str">
        <f t="shared" si="50"/>
        <v/>
      </c>
      <c r="Q196" s="40" t="s">
        <v>55</v>
      </c>
      <c r="R196" s="44">
        <v>0</v>
      </c>
      <c r="S196" s="33" t="str">
        <f>IFERROR(IF(VLOOKUP(E196,Datengrundlage!$A$4:$M$433,10,FALSE)="x","ja",""),"")</f>
        <v/>
      </c>
      <c r="T196" s="33" t="str">
        <f>IFERROR(IF(VLOOKUP(E196,Datengrundlage!$A$4:$M$433,11,FALSE)="x","ja",""),"")</f>
        <v/>
      </c>
      <c r="U196" s="33" t="str">
        <f>IFERROR(IF(VLOOKUP(E196,Datengrundlage!$A$4:$M$433,12,FALSE)="x","ja",""),"")</f>
        <v/>
      </c>
      <c r="V196" s="756" t="str">
        <f>IFERROR(IF(Q196="ja",VLOOKUP(E196,Datengrundlage!$A$4:$M$433,13,FALSE),""),"")</f>
        <v/>
      </c>
      <c r="W196" s="8" t="str">
        <f t="shared" si="51"/>
        <v/>
      </c>
      <c r="X196" s="154" t="s">
        <v>54</v>
      </c>
      <c r="Y196" s="35">
        <f t="shared" si="43"/>
        <v>0</v>
      </c>
      <c r="Z196" s="35">
        <f t="shared" si="44"/>
        <v>0</v>
      </c>
      <c r="AA196" s="35">
        <f t="shared" si="45"/>
        <v>0</v>
      </c>
      <c r="AB196" s="35">
        <f t="shared" si="46"/>
        <v>0</v>
      </c>
      <c r="AC196" s="35">
        <f t="shared" si="47"/>
        <v>0</v>
      </c>
      <c r="AD196" s="35">
        <f t="shared" si="48"/>
        <v>0</v>
      </c>
      <c r="AE196" s="9">
        <f t="shared" si="52"/>
        <v>0</v>
      </c>
      <c r="AF196" s="119" t="str">
        <f t="shared" si="53"/>
        <v/>
      </c>
    </row>
    <row r="197" spans="3:32" ht="30" customHeight="1" x14ac:dyDescent="0.3">
      <c r="C197" s="8">
        <v>148</v>
      </c>
      <c r="D197" s="118"/>
      <c r="E197" s="39"/>
      <c r="F197" s="53" t="str">
        <f>IFERROR(VLOOKUP(E197,Datengrundlage!$A$4:$M$434,2,FALSE),(""))</f>
        <v/>
      </c>
      <c r="G197" s="40" t="s">
        <v>55</v>
      </c>
      <c r="H197" s="53" t="str">
        <f>IFERROR(IF(AND(OR(E197=250,E197=434),G197="großkörnig"),"Leguminosenmischung, großkörnig",IF(AND(OR(E197=250,E197=434),G197="kleinkörnig"),"Leguminosenmischung, kleinkörnig",VLOOKUP(E197,Datengrundlage!$A$4:$M$434,6,FALSE))),"")</f>
        <v/>
      </c>
      <c r="I197" s="53" t="str">
        <f>IFERROR(VLOOKUP(E197,Datengrundlage!$A$4:$M$434,3,FALSE),"")</f>
        <v/>
      </c>
      <c r="J197" s="131" t="str">
        <f>IFERROR(VLOOKUP(E197,Datengrundlage!$A$3:$O$434,15,FALSE),"")</f>
        <v/>
      </c>
      <c r="K197" s="131" t="str">
        <f>IFERROR(VLOOKUP(E197,Datengrundlage!$A$3:$P$433,16,FALSE),"")</f>
        <v/>
      </c>
      <c r="L197" s="42"/>
      <c r="M197" s="57" t="str">
        <f t="shared" si="41"/>
        <v/>
      </c>
      <c r="N197" s="34">
        <f t="shared" si="42"/>
        <v>0</v>
      </c>
      <c r="O197" s="34" t="str">
        <f t="shared" si="49"/>
        <v/>
      </c>
      <c r="P197" s="34" t="str">
        <f t="shared" si="50"/>
        <v/>
      </c>
      <c r="Q197" s="40" t="s">
        <v>55</v>
      </c>
      <c r="R197" s="44">
        <v>0</v>
      </c>
      <c r="S197" s="33" t="str">
        <f>IFERROR(IF(VLOOKUP(E197,Datengrundlage!$A$4:$M$433,10,FALSE)="x","ja",""),"")</f>
        <v/>
      </c>
      <c r="T197" s="33" t="str">
        <f>IFERROR(IF(VLOOKUP(E197,Datengrundlage!$A$4:$M$433,11,FALSE)="x","ja",""),"")</f>
        <v/>
      </c>
      <c r="U197" s="33" t="str">
        <f>IFERROR(IF(VLOOKUP(E197,Datengrundlage!$A$4:$M$433,12,FALSE)="x","ja",""),"")</f>
        <v/>
      </c>
      <c r="V197" s="756" t="str">
        <f>IFERROR(IF(Q197="ja",VLOOKUP(E197,Datengrundlage!$A$4:$M$433,13,FALSE),""),"")</f>
        <v/>
      </c>
      <c r="W197" s="8" t="str">
        <f t="shared" si="51"/>
        <v/>
      </c>
      <c r="X197" s="154" t="s">
        <v>54</v>
      </c>
      <c r="Y197" s="35">
        <f t="shared" si="43"/>
        <v>0</v>
      </c>
      <c r="Z197" s="35">
        <f t="shared" si="44"/>
        <v>0</v>
      </c>
      <c r="AA197" s="35">
        <f t="shared" si="45"/>
        <v>0</v>
      </c>
      <c r="AB197" s="35">
        <f t="shared" si="46"/>
        <v>0</v>
      </c>
      <c r="AC197" s="35">
        <f t="shared" si="47"/>
        <v>0</v>
      </c>
      <c r="AD197" s="35">
        <f t="shared" si="48"/>
        <v>0</v>
      </c>
      <c r="AE197" s="9">
        <f t="shared" si="52"/>
        <v>0</v>
      </c>
      <c r="AF197" s="119" t="str">
        <f t="shared" si="53"/>
        <v/>
      </c>
    </row>
    <row r="198" spans="3:32" ht="30" customHeight="1" x14ac:dyDescent="0.3">
      <c r="C198" s="8">
        <v>149</v>
      </c>
      <c r="D198" s="118"/>
      <c r="E198" s="39"/>
      <c r="F198" s="53" t="str">
        <f>IFERROR(VLOOKUP(E198,Datengrundlage!$A$4:$M$434,2,FALSE),(""))</f>
        <v/>
      </c>
      <c r="G198" s="40" t="s">
        <v>55</v>
      </c>
      <c r="H198" s="53" t="str">
        <f>IFERROR(IF(AND(OR(E198=250,E198=434),G198="großkörnig"),"Leguminosenmischung, großkörnig",IF(AND(OR(E198=250,E198=434),G198="kleinkörnig"),"Leguminosenmischung, kleinkörnig",VLOOKUP(E198,Datengrundlage!$A$4:$M$434,6,FALSE))),"")</f>
        <v/>
      </c>
      <c r="I198" s="53" t="str">
        <f>IFERROR(VLOOKUP(E198,Datengrundlage!$A$4:$M$434,3,FALSE),"")</f>
        <v/>
      </c>
      <c r="J198" s="131" t="str">
        <f>IFERROR(VLOOKUP(E198,Datengrundlage!$A$3:$O$434,15,FALSE),"")</f>
        <v/>
      </c>
      <c r="K198" s="131" t="str">
        <f>IFERROR(VLOOKUP(E198,Datengrundlage!$A$3:$P$433,16,FALSE),"")</f>
        <v/>
      </c>
      <c r="L198" s="42"/>
      <c r="M198" s="57" t="str">
        <f t="shared" si="41"/>
        <v/>
      </c>
      <c r="N198" s="34">
        <f t="shared" si="42"/>
        <v>0</v>
      </c>
      <c r="O198" s="34" t="str">
        <f t="shared" si="49"/>
        <v/>
      </c>
      <c r="P198" s="34" t="str">
        <f t="shared" si="50"/>
        <v/>
      </c>
      <c r="Q198" s="40" t="s">
        <v>55</v>
      </c>
      <c r="R198" s="44">
        <v>0</v>
      </c>
      <c r="S198" s="33" t="str">
        <f>IFERROR(IF(VLOOKUP(E198,Datengrundlage!$A$4:$M$433,10,FALSE)="x","ja",""),"")</f>
        <v/>
      </c>
      <c r="T198" s="33" t="str">
        <f>IFERROR(IF(VLOOKUP(E198,Datengrundlage!$A$4:$M$433,11,FALSE)="x","ja",""),"")</f>
        <v/>
      </c>
      <c r="U198" s="33" t="str">
        <f>IFERROR(IF(VLOOKUP(E198,Datengrundlage!$A$4:$M$433,12,FALSE)="x","ja",""),"")</f>
        <v/>
      </c>
      <c r="V198" s="756" t="str">
        <f>IFERROR(IF(Q198="ja",VLOOKUP(E198,Datengrundlage!$A$4:$M$433,13,FALSE),""),"")</f>
        <v/>
      </c>
      <c r="W198" s="8" t="str">
        <f t="shared" si="51"/>
        <v/>
      </c>
      <c r="X198" s="154" t="s">
        <v>54</v>
      </c>
      <c r="Y198" s="35">
        <f t="shared" si="43"/>
        <v>0</v>
      </c>
      <c r="Z198" s="35">
        <f t="shared" si="44"/>
        <v>0</v>
      </c>
      <c r="AA198" s="35">
        <f t="shared" si="45"/>
        <v>0</v>
      </c>
      <c r="AB198" s="35">
        <f t="shared" si="46"/>
        <v>0</v>
      </c>
      <c r="AC198" s="35">
        <f t="shared" si="47"/>
        <v>0</v>
      </c>
      <c r="AD198" s="35">
        <f t="shared" si="48"/>
        <v>0</v>
      </c>
      <c r="AE198" s="9">
        <f t="shared" si="52"/>
        <v>0</v>
      </c>
      <c r="AF198" s="119" t="str">
        <f t="shared" si="53"/>
        <v/>
      </c>
    </row>
    <row r="199" spans="3:32" ht="30" customHeight="1" x14ac:dyDescent="0.3">
      <c r="C199" s="8">
        <v>150</v>
      </c>
      <c r="D199" s="118"/>
      <c r="E199" s="39"/>
      <c r="F199" s="53" t="str">
        <f>IFERROR(VLOOKUP(E199,Datengrundlage!$A$4:$M$434,2,FALSE),(""))</f>
        <v/>
      </c>
      <c r="G199" s="40" t="s">
        <v>55</v>
      </c>
      <c r="H199" s="53" t="str">
        <f>IFERROR(IF(AND(OR(E199=250,E199=434),G199="großkörnig"),"Leguminosenmischung, großkörnig",IF(AND(OR(E199=250,E199=434),G199="kleinkörnig"),"Leguminosenmischung, kleinkörnig",VLOOKUP(E199,Datengrundlage!$A$4:$M$434,6,FALSE))),"")</f>
        <v/>
      </c>
      <c r="I199" s="53" t="str">
        <f>IFERROR(VLOOKUP(E199,Datengrundlage!$A$4:$M$434,3,FALSE),"")</f>
        <v/>
      </c>
      <c r="J199" s="131" t="str">
        <f>IFERROR(VLOOKUP(E199,Datengrundlage!$A$3:$O$434,15,FALSE),"")</f>
        <v/>
      </c>
      <c r="K199" s="131" t="str">
        <f>IFERROR(VLOOKUP(E199,Datengrundlage!$A$3:$P$433,16,FALSE),"")</f>
        <v/>
      </c>
      <c r="L199" s="42"/>
      <c r="M199" s="57" t="str">
        <f t="shared" si="41"/>
        <v/>
      </c>
      <c r="N199" s="34">
        <f t="shared" si="42"/>
        <v>0</v>
      </c>
      <c r="O199" s="34" t="str">
        <f t="shared" si="49"/>
        <v/>
      </c>
      <c r="P199" s="34" t="str">
        <f t="shared" si="50"/>
        <v/>
      </c>
      <c r="Q199" s="40" t="s">
        <v>55</v>
      </c>
      <c r="R199" s="44">
        <v>0</v>
      </c>
      <c r="S199" s="33" t="str">
        <f>IFERROR(IF(VLOOKUP(E199,Datengrundlage!$A$4:$M$433,10,FALSE)="x","ja",""),"")</f>
        <v/>
      </c>
      <c r="T199" s="33" t="str">
        <f>IFERROR(IF(VLOOKUP(E199,Datengrundlage!$A$4:$M$433,11,FALSE)="x","ja",""),"")</f>
        <v/>
      </c>
      <c r="U199" s="33" t="str">
        <f>IFERROR(IF(VLOOKUP(E199,Datengrundlage!$A$4:$M$433,12,FALSE)="x","ja",""),"")</f>
        <v/>
      </c>
      <c r="V199" s="756" t="str">
        <f>IFERROR(IF(Q199="ja",VLOOKUP(E199,Datengrundlage!$A$4:$M$433,13,FALSE),""),"")</f>
        <v/>
      </c>
      <c r="W199" s="8" t="str">
        <f t="shared" si="51"/>
        <v/>
      </c>
      <c r="X199" s="154" t="s">
        <v>54</v>
      </c>
      <c r="Y199" s="35">
        <f t="shared" si="43"/>
        <v>0</v>
      </c>
      <c r="Z199" s="35">
        <f t="shared" si="44"/>
        <v>0</v>
      </c>
      <c r="AA199" s="35">
        <f t="shared" si="45"/>
        <v>0</v>
      </c>
      <c r="AB199" s="35">
        <f t="shared" si="46"/>
        <v>0</v>
      </c>
      <c r="AC199" s="35">
        <f t="shared" si="47"/>
        <v>0</v>
      </c>
      <c r="AD199" s="35">
        <f t="shared" si="48"/>
        <v>0</v>
      </c>
      <c r="AE199" s="9">
        <f t="shared" si="52"/>
        <v>0</v>
      </c>
      <c r="AF199" s="119" t="str">
        <f t="shared" si="53"/>
        <v/>
      </c>
    </row>
    <row r="200" spans="3:32" ht="30" customHeight="1" x14ac:dyDescent="0.3">
      <c r="C200" s="8">
        <v>151</v>
      </c>
      <c r="D200" s="118"/>
      <c r="E200" s="39"/>
      <c r="F200" s="53" t="str">
        <f>IFERROR(VLOOKUP(E200,Datengrundlage!$A$4:$M$434,2,FALSE),(""))</f>
        <v/>
      </c>
      <c r="G200" s="40" t="s">
        <v>55</v>
      </c>
      <c r="H200" s="53" t="str">
        <f>IFERROR(IF(AND(OR(E200=250,E200=434),G200="großkörnig"),"Leguminosenmischung, großkörnig",IF(AND(OR(E200=250,E200=434),G200="kleinkörnig"),"Leguminosenmischung, kleinkörnig",VLOOKUP(E200,Datengrundlage!$A$4:$M$434,6,FALSE))),"")</f>
        <v/>
      </c>
      <c r="I200" s="53" t="str">
        <f>IFERROR(VLOOKUP(E200,Datengrundlage!$A$4:$M$434,3,FALSE),"")</f>
        <v/>
      </c>
      <c r="J200" s="131" t="str">
        <f>IFERROR(VLOOKUP(E200,Datengrundlage!$A$3:$O$434,15,FALSE),"")</f>
        <v/>
      </c>
      <c r="K200" s="131" t="str">
        <f>IFERROR(VLOOKUP(E200,Datengrundlage!$A$3:$P$433,16,FALSE),"")</f>
        <v/>
      </c>
      <c r="L200" s="42"/>
      <c r="M200" s="57" t="str">
        <f t="shared" si="41"/>
        <v/>
      </c>
      <c r="N200" s="34">
        <f t="shared" si="42"/>
        <v>0</v>
      </c>
      <c r="O200" s="34" t="str">
        <f t="shared" si="49"/>
        <v/>
      </c>
      <c r="P200" s="34" t="str">
        <f t="shared" si="50"/>
        <v/>
      </c>
      <c r="Q200" s="40" t="s">
        <v>55</v>
      </c>
      <c r="R200" s="44">
        <v>0</v>
      </c>
      <c r="S200" s="33" t="str">
        <f>IFERROR(IF(VLOOKUP(E200,Datengrundlage!$A$4:$M$433,10,FALSE)="x","ja",""),"")</f>
        <v/>
      </c>
      <c r="T200" s="33" t="str">
        <f>IFERROR(IF(VLOOKUP(E200,Datengrundlage!$A$4:$M$433,11,FALSE)="x","ja",""),"")</f>
        <v/>
      </c>
      <c r="U200" s="33" t="str">
        <f>IFERROR(IF(VLOOKUP(E200,Datengrundlage!$A$4:$M$433,12,FALSE)="x","ja",""),"")</f>
        <v/>
      </c>
      <c r="V200" s="756" t="str">
        <f>IFERROR(IF(Q200="ja",VLOOKUP(E200,Datengrundlage!$A$4:$M$433,13,FALSE),""),"")</f>
        <v/>
      </c>
      <c r="W200" s="8" t="str">
        <f t="shared" si="51"/>
        <v/>
      </c>
      <c r="X200" s="154" t="s">
        <v>54</v>
      </c>
      <c r="Y200" s="35">
        <f t="shared" si="43"/>
        <v>0</v>
      </c>
      <c r="Z200" s="35">
        <f t="shared" si="44"/>
        <v>0</v>
      </c>
      <c r="AA200" s="35">
        <f t="shared" si="45"/>
        <v>0</v>
      </c>
      <c r="AB200" s="35">
        <f t="shared" si="46"/>
        <v>0</v>
      </c>
      <c r="AC200" s="35">
        <f t="shared" si="47"/>
        <v>0</v>
      </c>
      <c r="AD200" s="35">
        <f t="shared" si="48"/>
        <v>0</v>
      </c>
      <c r="AE200" s="9">
        <f t="shared" si="52"/>
        <v>0</v>
      </c>
      <c r="AF200" s="119" t="str">
        <f t="shared" si="53"/>
        <v/>
      </c>
    </row>
    <row r="201" spans="3:32" ht="30" customHeight="1" x14ac:dyDescent="0.3">
      <c r="C201" s="8">
        <v>152</v>
      </c>
      <c r="D201" s="118"/>
      <c r="E201" s="39"/>
      <c r="F201" s="53" t="str">
        <f>IFERROR(VLOOKUP(E201,Datengrundlage!$A$4:$M$434,2,FALSE),(""))</f>
        <v/>
      </c>
      <c r="G201" s="40" t="s">
        <v>55</v>
      </c>
      <c r="H201" s="53" t="str">
        <f>IFERROR(IF(AND(OR(E201=250,E201=434),G201="großkörnig"),"Leguminosenmischung, großkörnig",IF(AND(OR(E201=250,E201=434),G201="kleinkörnig"),"Leguminosenmischung, kleinkörnig",VLOOKUP(E201,Datengrundlage!$A$4:$M$434,6,FALSE))),"")</f>
        <v/>
      </c>
      <c r="I201" s="53" t="str">
        <f>IFERROR(VLOOKUP(E201,Datengrundlage!$A$4:$M$434,3,FALSE),"")</f>
        <v/>
      </c>
      <c r="J201" s="131" t="str">
        <f>IFERROR(VLOOKUP(E201,Datengrundlage!$A$3:$O$434,15,FALSE),"")</f>
        <v/>
      </c>
      <c r="K201" s="131" t="str">
        <f>IFERROR(VLOOKUP(E201,Datengrundlage!$A$3:$P$433,16,FALSE),"")</f>
        <v/>
      </c>
      <c r="L201" s="42"/>
      <c r="M201" s="57" t="str">
        <f t="shared" si="41"/>
        <v/>
      </c>
      <c r="N201" s="34">
        <f t="shared" si="42"/>
        <v>0</v>
      </c>
      <c r="O201" s="34" t="str">
        <f t="shared" si="49"/>
        <v/>
      </c>
      <c r="P201" s="34" t="str">
        <f t="shared" si="50"/>
        <v/>
      </c>
      <c r="Q201" s="40" t="s">
        <v>55</v>
      </c>
      <c r="R201" s="44">
        <v>0</v>
      </c>
      <c r="S201" s="33" t="str">
        <f>IFERROR(IF(VLOOKUP(E201,Datengrundlage!$A$4:$M$433,10,FALSE)="x","ja",""),"")</f>
        <v/>
      </c>
      <c r="T201" s="33" t="str">
        <f>IFERROR(IF(VLOOKUP(E201,Datengrundlage!$A$4:$M$433,11,FALSE)="x","ja",""),"")</f>
        <v/>
      </c>
      <c r="U201" s="33" t="str">
        <f>IFERROR(IF(VLOOKUP(E201,Datengrundlage!$A$4:$M$433,12,FALSE)="x","ja",""),"")</f>
        <v/>
      </c>
      <c r="V201" s="756" t="str">
        <f>IFERROR(IF(Q201="ja",VLOOKUP(E201,Datengrundlage!$A$4:$M$433,13,FALSE),""),"")</f>
        <v/>
      </c>
      <c r="W201" s="8" t="str">
        <f t="shared" si="51"/>
        <v/>
      </c>
      <c r="X201" s="154" t="s">
        <v>54</v>
      </c>
      <c r="Y201" s="35">
        <f t="shared" si="43"/>
        <v>0</v>
      </c>
      <c r="Z201" s="35">
        <f t="shared" si="44"/>
        <v>0</v>
      </c>
      <c r="AA201" s="35">
        <f t="shared" si="45"/>
        <v>0</v>
      </c>
      <c r="AB201" s="35">
        <f t="shared" si="46"/>
        <v>0</v>
      </c>
      <c r="AC201" s="35">
        <f t="shared" si="47"/>
        <v>0</v>
      </c>
      <c r="AD201" s="35">
        <f t="shared" si="48"/>
        <v>0</v>
      </c>
      <c r="AE201" s="9">
        <f t="shared" si="52"/>
        <v>0</v>
      </c>
      <c r="AF201" s="119" t="str">
        <f t="shared" si="53"/>
        <v/>
      </c>
    </row>
    <row r="202" spans="3:32" ht="30" customHeight="1" x14ac:dyDescent="0.3">
      <c r="C202" s="8">
        <v>153</v>
      </c>
      <c r="D202" s="118"/>
      <c r="E202" s="39"/>
      <c r="F202" s="53" t="str">
        <f>IFERROR(VLOOKUP(E202,Datengrundlage!$A$4:$M$434,2,FALSE),(""))</f>
        <v/>
      </c>
      <c r="G202" s="40" t="s">
        <v>55</v>
      </c>
      <c r="H202" s="53" t="str">
        <f>IFERROR(IF(AND(OR(E202=250,E202=434),G202="großkörnig"),"Leguminosenmischung, großkörnig",IF(AND(OR(E202=250,E202=434),G202="kleinkörnig"),"Leguminosenmischung, kleinkörnig",VLOOKUP(E202,Datengrundlage!$A$4:$M$434,6,FALSE))),"")</f>
        <v/>
      </c>
      <c r="I202" s="53" t="str">
        <f>IFERROR(VLOOKUP(E202,Datengrundlage!$A$4:$M$434,3,FALSE),"")</f>
        <v/>
      </c>
      <c r="J202" s="131" t="str">
        <f>IFERROR(VLOOKUP(E202,Datengrundlage!$A$3:$O$434,15,FALSE),"")</f>
        <v/>
      </c>
      <c r="K202" s="131" t="str">
        <f>IFERROR(VLOOKUP(E202,Datengrundlage!$A$3:$P$433,16,FALSE),"")</f>
        <v/>
      </c>
      <c r="L202" s="42"/>
      <c r="M202" s="57" t="str">
        <f t="shared" si="41"/>
        <v/>
      </c>
      <c r="N202" s="34">
        <f t="shared" si="42"/>
        <v>0</v>
      </c>
      <c r="O202" s="34" t="str">
        <f t="shared" si="49"/>
        <v/>
      </c>
      <c r="P202" s="34" t="str">
        <f t="shared" si="50"/>
        <v/>
      </c>
      <c r="Q202" s="40" t="s">
        <v>55</v>
      </c>
      <c r="R202" s="44">
        <v>0</v>
      </c>
      <c r="S202" s="33" t="str">
        <f>IFERROR(IF(VLOOKUP(E202,Datengrundlage!$A$4:$M$433,10,FALSE)="x","ja",""),"")</f>
        <v/>
      </c>
      <c r="T202" s="33" t="str">
        <f>IFERROR(IF(VLOOKUP(E202,Datengrundlage!$A$4:$M$433,11,FALSE)="x","ja",""),"")</f>
        <v/>
      </c>
      <c r="U202" s="33" t="str">
        <f>IFERROR(IF(VLOOKUP(E202,Datengrundlage!$A$4:$M$433,12,FALSE)="x","ja",""),"")</f>
        <v/>
      </c>
      <c r="V202" s="756" t="str">
        <f>IFERROR(IF(Q202="ja",VLOOKUP(E202,Datengrundlage!$A$4:$M$433,13,FALSE),""),"")</f>
        <v/>
      </c>
      <c r="W202" s="8" t="str">
        <f t="shared" si="51"/>
        <v/>
      </c>
      <c r="X202" s="154" t="s">
        <v>54</v>
      </c>
      <c r="Y202" s="35">
        <f t="shared" si="43"/>
        <v>0</v>
      </c>
      <c r="Z202" s="35">
        <f t="shared" si="44"/>
        <v>0</v>
      </c>
      <c r="AA202" s="35">
        <f t="shared" si="45"/>
        <v>0</v>
      </c>
      <c r="AB202" s="35">
        <f t="shared" si="46"/>
        <v>0</v>
      </c>
      <c r="AC202" s="35">
        <f t="shared" si="47"/>
        <v>0</v>
      </c>
      <c r="AD202" s="35">
        <f t="shared" si="48"/>
        <v>0</v>
      </c>
      <c r="AE202" s="9">
        <f t="shared" si="52"/>
        <v>0</v>
      </c>
      <c r="AF202" s="119" t="str">
        <f t="shared" si="53"/>
        <v/>
      </c>
    </row>
    <row r="203" spans="3:32" ht="30" customHeight="1" x14ac:dyDescent="0.3">
      <c r="C203" s="8">
        <v>154</v>
      </c>
      <c r="D203" s="118"/>
      <c r="E203" s="39"/>
      <c r="F203" s="53" t="str">
        <f>IFERROR(VLOOKUP(E203,Datengrundlage!$A$4:$M$434,2,FALSE),(""))</f>
        <v/>
      </c>
      <c r="G203" s="40" t="s">
        <v>55</v>
      </c>
      <c r="H203" s="53" t="str">
        <f>IFERROR(IF(AND(OR(E203=250,E203=434),G203="großkörnig"),"Leguminosenmischung, großkörnig",IF(AND(OR(E203=250,E203=434),G203="kleinkörnig"),"Leguminosenmischung, kleinkörnig",VLOOKUP(E203,Datengrundlage!$A$4:$M$434,6,FALSE))),"")</f>
        <v/>
      </c>
      <c r="I203" s="53" t="str">
        <f>IFERROR(VLOOKUP(E203,Datengrundlage!$A$4:$M$434,3,FALSE),"")</f>
        <v/>
      </c>
      <c r="J203" s="131" t="str">
        <f>IFERROR(VLOOKUP(E203,Datengrundlage!$A$3:$O$434,15,FALSE),"")</f>
        <v/>
      </c>
      <c r="K203" s="131" t="str">
        <f>IFERROR(VLOOKUP(E203,Datengrundlage!$A$3:$P$433,16,FALSE),"")</f>
        <v/>
      </c>
      <c r="L203" s="42"/>
      <c r="M203" s="57" t="str">
        <f t="shared" si="41"/>
        <v/>
      </c>
      <c r="N203" s="34">
        <f t="shared" si="42"/>
        <v>0</v>
      </c>
      <c r="O203" s="34" t="str">
        <f t="shared" si="49"/>
        <v/>
      </c>
      <c r="P203" s="34" t="str">
        <f t="shared" si="50"/>
        <v/>
      </c>
      <c r="Q203" s="40" t="s">
        <v>55</v>
      </c>
      <c r="R203" s="44">
        <v>0</v>
      </c>
      <c r="S203" s="33" t="str">
        <f>IFERROR(IF(VLOOKUP(E203,Datengrundlage!$A$4:$M$433,10,FALSE)="x","ja",""),"")</f>
        <v/>
      </c>
      <c r="T203" s="33" t="str">
        <f>IFERROR(IF(VLOOKUP(E203,Datengrundlage!$A$4:$M$433,11,FALSE)="x","ja",""),"")</f>
        <v/>
      </c>
      <c r="U203" s="33" t="str">
        <f>IFERROR(IF(VLOOKUP(E203,Datengrundlage!$A$4:$M$433,12,FALSE)="x","ja",""),"")</f>
        <v/>
      </c>
      <c r="V203" s="756" t="str">
        <f>IFERROR(IF(Q203="ja",VLOOKUP(E203,Datengrundlage!$A$4:$M$433,13,FALSE),""),"")</f>
        <v/>
      </c>
      <c r="W203" s="8" t="str">
        <f t="shared" si="51"/>
        <v/>
      </c>
      <c r="X203" s="154" t="s">
        <v>54</v>
      </c>
      <c r="Y203" s="35">
        <f t="shared" si="43"/>
        <v>0</v>
      </c>
      <c r="Z203" s="35">
        <f t="shared" si="44"/>
        <v>0</v>
      </c>
      <c r="AA203" s="35">
        <f t="shared" si="45"/>
        <v>0</v>
      </c>
      <c r="AB203" s="35">
        <f t="shared" si="46"/>
        <v>0</v>
      </c>
      <c r="AC203" s="35">
        <f t="shared" si="47"/>
        <v>0</v>
      </c>
      <c r="AD203" s="35">
        <f t="shared" si="48"/>
        <v>0</v>
      </c>
      <c r="AE203" s="9">
        <f t="shared" si="52"/>
        <v>0</v>
      </c>
      <c r="AF203" s="119" t="str">
        <f t="shared" si="53"/>
        <v/>
      </c>
    </row>
    <row r="204" spans="3:32" ht="30" customHeight="1" x14ac:dyDescent="0.3">
      <c r="C204" s="8">
        <v>155</v>
      </c>
      <c r="D204" s="118"/>
      <c r="E204" s="39"/>
      <c r="F204" s="53" t="str">
        <f>IFERROR(VLOOKUP(E204,Datengrundlage!$A$4:$M$434,2,FALSE),(""))</f>
        <v/>
      </c>
      <c r="G204" s="40" t="s">
        <v>55</v>
      </c>
      <c r="H204" s="53" t="str">
        <f>IFERROR(IF(AND(OR(E204=250,E204=434),G204="großkörnig"),"Leguminosenmischung, großkörnig",IF(AND(OR(E204=250,E204=434),G204="kleinkörnig"),"Leguminosenmischung, kleinkörnig",VLOOKUP(E204,Datengrundlage!$A$4:$M$434,6,FALSE))),"")</f>
        <v/>
      </c>
      <c r="I204" s="53" t="str">
        <f>IFERROR(VLOOKUP(E204,Datengrundlage!$A$4:$M$434,3,FALSE),"")</f>
        <v/>
      </c>
      <c r="J204" s="131" t="str">
        <f>IFERROR(VLOOKUP(E204,Datengrundlage!$A$3:$O$434,15,FALSE),"")</f>
        <v/>
      </c>
      <c r="K204" s="131" t="str">
        <f>IFERROR(VLOOKUP(E204,Datengrundlage!$A$3:$P$433,16,FALSE),"")</f>
        <v/>
      </c>
      <c r="L204" s="42"/>
      <c r="M204" s="57" t="str">
        <f t="shared" si="41"/>
        <v/>
      </c>
      <c r="N204" s="34">
        <f t="shared" si="42"/>
        <v>0</v>
      </c>
      <c r="O204" s="34" t="str">
        <f t="shared" si="49"/>
        <v/>
      </c>
      <c r="P204" s="34" t="str">
        <f t="shared" si="50"/>
        <v/>
      </c>
      <c r="Q204" s="40" t="s">
        <v>55</v>
      </c>
      <c r="R204" s="44">
        <v>0</v>
      </c>
      <c r="S204" s="33" t="str">
        <f>IFERROR(IF(VLOOKUP(E204,Datengrundlage!$A$4:$M$433,10,FALSE)="x","ja",""),"")</f>
        <v/>
      </c>
      <c r="T204" s="33" t="str">
        <f>IFERROR(IF(VLOOKUP(E204,Datengrundlage!$A$4:$M$433,11,FALSE)="x","ja",""),"")</f>
        <v/>
      </c>
      <c r="U204" s="33" t="str">
        <f>IFERROR(IF(VLOOKUP(E204,Datengrundlage!$A$4:$M$433,12,FALSE)="x","ja",""),"")</f>
        <v/>
      </c>
      <c r="V204" s="756" t="str">
        <f>IFERROR(IF(Q204="ja",VLOOKUP(E204,Datengrundlage!$A$4:$M$433,13,FALSE),""),"")</f>
        <v/>
      </c>
      <c r="W204" s="8" t="str">
        <f t="shared" si="51"/>
        <v/>
      </c>
      <c r="X204" s="154" t="s">
        <v>54</v>
      </c>
      <c r="Y204" s="35">
        <f t="shared" si="43"/>
        <v>0</v>
      </c>
      <c r="Z204" s="35">
        <f t="shared" si="44"/>
        <v>0</v>
      </c>
      <c r="AA204" s="35">
        <f t="shared" si="45"/>
        <v>0</v>
      </c>
      <c r="AB204" s="35">
        <f t="shared" si="46"/>
        <v>0</v>
      </c>
      <c r="AC204" s="35">
        <f t="shared" si="47"/>
        <v>0</v>
      </c>
      <c r="AD204" s="35">
        <f t="shared" si="48"/>
        <v>0</v>
      </c>
      <c r="AE204" s="9">
        <f t="shared" si="52"/>
        <v>0</v>
      </c>
      <c r="AF204" s="119" t="str">
        <f t="shared" si="53"/>
        <v/>
      </c>
    </row>
    <row r="205" spans="3:32" ht="30" customHeight="1" x14ac:dyDescent="0.3">
      <c r="C205" s="8">
        <v>156</v>
      </c>
      <c r="D205" s="118"/>
      <c r="E205" s="39"/>
      <c r="F205" s="53" t="str">
        <f>IFERROR(VLOOKUP(E205,Datengrundlage!$A$4:$M$434,2,FALSE),(""))</f>
        <v/>
      </c>
      <c r="G205" s="40" t="s">
        <v>55</v>
      </c>
      <c r="H205" s="53" t="str">
        <f>IFERROR(IF(AND(OR(E205=250,E205=434),G205="großkörnig"),"Leguminosenmischung, großkörnig",IF(AND(OR(E205=250,E205=434),G205="kleinkörnig"),"Leguminosenmischung, kleinkörnig",VLOOKUP(E205,Datengrundlage!$A$4:$M$434,6,FALSE))),"")</f>
        <v/>
      </c>
      <c r="I205" s="53" t="str">
        <f>IFERROR(VLOOKUP(E205,Datengrundlage!$A$4:$M$434,3,FALSE),"")</f>
        <v/>
      </c>
      <c r="J205" s="131" t="str">
        <f>IFERROR(VLOOKUP(E205,Datengrundlage!$A$3:$O$434,15,FALSE),"")</f>
        <v/>
      </c>
      <c r="K205" s="131" t="str">
        <f>IFERROR(VLOOKUP(E205,Datengrundlage!$A$3:$P$433,16,FALSE),"")</f>
        <v/>
      </c>
      <c r="L205" s="42"/>
      <c r="M205" s="57" t="str">
        <f t="shared" si="41"/>
        <v/>
      </c>
      <c r="N205" s="34">
        <f t="shared" si="42"/>
        <v>0</v>
      </c>
      <c r="O205" s="34" t="str">
        <f t="shared" si="49"/>
        <v/>
      </c>
      <c r="P205" s="34" t="str">
        <f t="shared" si="50"/>
        <v/>
      </c>
      <c r="Q205" s="40" t="s">
        <v>55</v>
      </c>
      <c r="R205" s="44">
        <v>0</v>
      </c>
      <c r="S205" s="33" t="str">
        <f>IFERROR(IF(VLOOKUP(E205,Datengrundlage!$A$4:$M$433,10,FALSE)="x","ja",""),"")</f>
        <v/>
      </c>
      <c r="T205" s="33" t="str">
        <f>IFERROR(IF(VLOOKUP(E205,Datengrundlage!$A$4:$M$433,11,FALSE)="x","ja",""),"")</f>
        <v/>
      </c>
      <c r="U205" s="33" t="str">
        <f>IFERROR(IF(VLOOKUP(E205,Datengrundlage!$A$4:$M$433,12,FALSE)="x","ja",""),"")</f>
        <v/>
      </c>
      <c r="V205" s="756" t="str">
        <f>IFERROR(IF(Q205="ja",VLOOKUP(E205,Datengrundlage!$A$4:$M$433,13,FALSE),""),"")</f>
        <v/>
      </c>
      <c r="W205" s="8" t="str">
        <f t="shared" si="51"/>
        <v/>
      </c>
      <c r="X205" s="154" t="s">
        <v>54</v>
      </c>
      <c r="Y205" s="35">
        <f t="shared" si="43"/>
        <v>0</v>
      </c>
      <c r="Z205" s="35">
        <f t="shared" si="44"/>
        <v>0</v>
      </c>
      <c r="AA205" s="35">
        <f t="shared" si="45"/>
        <v>0</v>
      </c>
      <c r="AB205" s="35">
        <f t="shared" si="46"/>
        <v>0</v>
      </c>
      <c r="AC205" s="35">
        <f t="shared" si="47"/>
        <v>0</v>
      </c>
      <c r="AD205" s="35">
        <f t="shared" si="48"/>
        <v>0</v>
      </c>
      <c r="AE205" s="9">
        <f t="shared" si="52"/>
        <v>0</v>
      </c>
      <c r="AF205" s="119" t="str">
        <f t="shared" si="53"/>
        <v/>
      </c>
    </row>
    <row r="206" spans="3:32" ht="30" customHeight="1" x14ac:dyDescent="0.3">
      <c r="C206" s="8">
        <v>157</v>
      </c>
      <c r="D206" s="118"/>
      <c r="E206" s="39"/>
      <c r="F206" s="53" t="str">
        <f>IFERROR(VLOOKUP(E206,Datengrundlage!$A$4:$M$434,2,FALSE),(""))</f>
        <v/>
      </c>
      <c r="G206" s="40" t="s">
        <v>55</v>
      </c>
      <c r="H206" s="53" t="str">
        <f>IFERROR(IF(AND(OR(E206=250,E206=434),G206="großkörnig"),"Leguminosenmischung, großkörnig",IF(AND(OR(E206=250,E206=434),G206="kleinkörnig"),"Leguminosenmischung, kleinkörnig",VLOOKUP(E206,Datengrundlage!$A$4:$M$434,6,FALSE))),"")</f>
        <v/>
      </c>
      <c r="I206" s="53" t="str">
        <f>IFERROR(VLOOKUP(E206,Datengrundlage!$A$4:$M$434,3,FALSE),"")</f>
        <v/>
      </c>
      <c r="J206" s="131" t="str">
        <f>IFERROR(VLOOKUP(E206,Datengrundlage!$A$3:$O$434,15,FALSE),"")</f>
        <v/>
      </c>
      <c r="K206" s="131" t="str">
        <f>IFERROR(VLOOKUP(E206,Datengrundlage!$A$3:$P$433,16,FALSE),"")</f>
        <v/>
      </c>
      <c r="L206" s="42"/>
      <c r="M206" s="57" t="str">
        <f t="shared" si="41"/>
        <v/>
      </c>
      <c r="N206" s="34">
        <f t="shared" si="42"/>
        <v>0</v>
      </c>
      <c r="O206" s="34" t="str">
        <f t="shared" si="49"/>
        <v/>
      </c>
      <c r="P206" s="34" t="str">
        <f t="shared" si="50"/>
        <v/>
      </c>
      <c r="Q206" s="40" t="s">
        <v>55</v>
      </c>
      <c r="R206" s="44">
        <v>0</v>
      </c>
      <c r="S206" s="33" t="str">
        <f>IFERROR(IF(VLOOKUP(E206,Datengrundlage!$A$4:$M$433,10,FALSE)="x","ja",""),"")</f>
        <v/>
      </c>
      <c r="T206" s="33" t="str">
        <f>IFERROR(IF(VLOOKUP(E206,Datengrundlage!$A$4:$M$433,11,FALSE)="x","ja",""),"")</f>
        <v/>
      </c>
      <c r="U206" s="33" t="str">
        <f>IFERROR(IF(VLOOKUP(E206,Datengrundlage!$A$4:$M$433,12,FALSE)="x","ja",""),"")</f>
        <v/>
      </c>
      <c r="V206" s="756" t="str">
        <f>IFERROR(IF(Q206="ja",VLOOKUP(E206,Datengrundlage!$A$4:$M$433,13,FALSE),""),"")</f>
        <v/>
      </c>
      <c r="W206" s="8" t="str">
        <f t="shared" si="51"/>
        <v/>
      </c>
      <c r="X206" s="154" t="s">
        <v>54</v>
      </c>
      <c r="Y206" s="35">
        <f t="shared" si="43"/>
        <v>0</v>
      </c>
      <c r="Z206" s="35">
        <f t="shared" si="44"/>
        <v>0</v>
      </c>
      <c r="AA206" s="35">
        <f t="shared" si="45"/>
        <v>0</v>
      </c>
      <c r="AB206" s="35">
        <f t="shared" si="46"/>
        <v>0</v>
      </c>
      <c r="AC206" s="35">
        <f t="shared" si="47"/>
        <v>0</v>
      </c>
      <c r="AD206" s="35">
        <f t="shared" si="48"/>
        <v>0</v>
      </c>
      <c r="AE206" s="9">
        <f t="shared" si="52"/>
        <v>0</v>
      </c>
      <c r="AF206" s="119" t="str">
        <f t="shared" si="53"/>
        <v/>
      </c>
    </row>
    <row r="207" spans="3:32" ht="30" customHeight="1" x14ac:dyDescent="0.3">
      <c r="C207" s="8">
        <v>158</v>
      </c>
      <c r="D207" s="118"/>
      <c r="E207" s="39"/>
      <c r="F207" s="53" t="str">
        <f>IFERROR(VLOOKUP(E207,Datengrundlage!$A$4:$M$434,2,FALSE),(""))</f>
        <v/>
      </c>
      <c r="G207" s="40" t="s">
        <v>55</v>
      </c>
      <c r="H207" s="53" t="str">
        <f>IFERROR(IF(AND(OR(E207=250,E207=434),G207="großkörnig"),"Leguminosenmischung, großkörnig",IF(AND(OR(E207=250,E207=434),G207="kleinkörnig"),"Leguminosenmischung, kleinkörnig",VLOOKUP(E207,Datengrundlage!$A$4:$M$434,6,FALSE))),"")</f>
        <v/>
      </c>
      <c r="I207" s="53" t="str">
        <f>IFERROR(VLOOKUP(E207,Datengrundlage!$A$4:$M$434,3,FALSE),"")</f>
        <v/>
      </c>
      <c r="J207" s="131" t="str">
        <f>IFERROR(VLOOKUP(E207,Datengrundlage!$A$3:$O$434,15,FALSE),"")</f>
        <v/>
      </c>
      <c r="K207" s="131" t="str">
        <f>IFERROR(VLOOKUP(E207,Datengrundlage!$A$3:$P$433,16,FALSE),"")</f>
        <v/>
      </c>
      <c r="L207" s="42"/>
      <c r="M207" s="57" t="str">
        <f t="shared" si="41"/>
        <v/>
      </c>
      <c r="N207" s="34">
        <f t="shared" si="42"/>
        <v>0</v>
      </c>
      <c r="O207" s="34" t="str">
        <f t="shared" si="49"/>
        <v/>
      </c>
      <c r="P207" s="34" t="str">
        <f t="shared" si="50"/>
        <v/>
      </c>
      <c r="Q207" s="40" t="s">
        <v>55</v>
      </c>
      <c r="R207" s="44">
        <v>0</v>
      </c>
      <c r="S207" s="33" t="str">
        <f>IFERROR(IF(VLOOKUP(E207,Datengrundlage!$A$4:$M$433,10,FALSE)="x","ja",""),"")</f>
        <v/>
      </c>
      <c r="T207" s="33" t="str">
        <f>IFERROR(IF(VLOOKUP(E207,Datengrundlage!$A$4:$M$433,11,FALSE)="x","ja",""),"")</f>
        <v/>
      </c>
      <c r="U207" s="33" t="str">
        <f>IFERROR(IF(VLOOKUP(E207,Datengrundlage!$A$4:$M$433,12,FALSE)="x","ja",""),"")</f>
        <v/>
      </c>
      <c r="V207" s="756" t="str">
        <f>IFERROR(IF(Q207="ja",VLOOKUP(E207,Datengrundlage!$A$4:$M$433,13,FALSE),""),"")</f>
        <v/>
      </c>
      <c r="W207" s="8" t="str">
        <f t="shared" si="51"/>
        <v/>
      </c>
      <c r="X207" s="154" t="s">
        <v>54</v>
      </c>
      <c r="Y207" s="35">
        <f t="shared" si="43"/>
        <v>0</v>
      </c>
      <c r="Z207" s="35">
        <f t="shared" si="44"/>
        <v>0</v>
      </c>
      <c r="AA207" s="35">
        <f t="shared" si="45"/>
        <v>0</v>
      </c>
      <c r="AB207" s="35">
        <f t="shared" si="46"/>
        <v>0</v>
      </c>
      <c r="AC207" s="35">
        <f t="shared" si="47"/>
        <v>0</v>
      </c>
      <c r="AD207" s="35">
        <f t="shared" si="48"/>
        <v>0</v>
      </c>
      <c r="AE207" s="9">
        <f t="shared" si="52"/>
        <v>0</v>
      </c>
      <c r="AF207" s="119" t="str">
        <f t="shared" si="53"/>
        <v/>
      </c>
    </row>
    <row r="208" spans="3:32" ht="30" customHeight="1" x14ac:dyDescent="0.3">
      <c r="C208" s="8">
        <v>159</v>
      </c>
      <c r="D208" s="118"/>
      <c r="E208" s="39"/>
      <c r="F208" s="53" t="str">
        <f>IFERROR(VLOOKUP(E208,Datengrundlage!$A$4:$M$434,2,FALSE),(""))</f>
        <v/>
      </c>
      <c r="G208" s="40" t="s">
        <v>55</v>
      </c>
      <c r="H208" s="53" t="str">
        <f>IFERROR(IF(AND(OR(E208=250,E208=434),G208="großkörnig"),"Leguminosenmischung, großkörnig",IF(AND(OR(E208=250,E208=434),G208="kleinkörnig"),"Leguminosenmischung, kleinkörnig",VLOOKUP(E208,Datengrundlage!$A$4:$M$434,6,FALSE))),"")</f>
        <v/>
      </c>
      <c r="I208" s="53" t="str">
        <f>IFERROR(VLOOKUP(E208,Datengrundlage!$A$4:$M$434,3,FALSE),"")</f>
        <v/>
      </c>
      <c r="J208" s="131" t="str">
        <f>IFERROR(VLOOKUP(E208,Datengrundlage!$A$3:$O$434,15,FALSE),"")</f>
        <v/>
      </c>
      <c r="K208" s="131" t="str">
        <f>IFERROR(VLOOKUP(E208,Datengrundlage!$A$3:$P$433,16,FALSE),"")</f>
        <v/>
      </c>
      <c r="L208" s="42"/>
      <c r="M208" s="57" t="str">
        <f t="shared" si="41"/>
        <v/>
      </c>
      <c r="N208" s="34">
        <f t="shared" si="42"/>
        <v>0</v>
      </c>
      <c r="O208" s="34" t="str">
        <f t="shared" si="49"/>
        <v/>
      </c>
      <c r="P208" s="34" t="str">
        <f t="shared" si="50"/>
        <v/>
      </c>
      <c r="Q208" s="40" t="s">
        <v>55</v>
      </c>
      <c r="R208" s="44">
        <v>0</v>
      </c>
      <c r="S208" s="33" t="str">
        <f>IFERROR(IF(VLOOKUP(E208,Datengrundlage!$A$4:$M$433,10,FALSE)="x","ja",""),"")</f>
        <v/>
      </c>
      <c r="T208" s="33" t="str">
        <f>IFERROR(IF(VLOOKUP(E208,Datengrundlage!$A$4:$M$433,11,FALSE)="x","ja",""),"")</f>
        <v/>
      </c>
      <c r="U208" s="33" t="str">
        <f>IFERROR(IF(VLOOKUP(E208,Datengrundlage!$A$4:$M$433,12,FALSE)="x","ja",""),"")</f>
        <v/>
      </c>
      <c r="V208" s="756" t="str">
        <f>IFERROR(IF(Q208="ja",VLOOKUP(E208,Datengrundlage!$A$4:$M$433,13,FALSE),""),"")</f>
        <v/>
      </c>
      <c r="W208" s="8" t="str">
        <f t="shared" si="51"/>
        <v/>
      </c>
      <c r="X208" s="154" t="s">
        <v>54</v>
      </c>
      <c r="Y208" s="35">
        <f t="shared" si="43"/>
        <v>0</v>
      </c>
      <c r="Z208" s="35">
        <f t="shared" si="44"/>
        <v>0</v>
      </c>
      <c r="AA208" s="35">
        <f t="shared" si="45"/>
        <v>0</v>
      </c>
      <c r="AB208" s="35">
        <f t="shared" si="46"/>
        <v>0</v>
      </c>
      <c r="AC208" s="35">
        <f t="shared" si="47"/>
        <v>0</v>
      </c>
      <c r="AD208" s="35">
        <f t="shared" si="48"/>
        <v>0</v>
      </c>
      <c r="AE208" s="9">
        <f t="shared" si="52"/>
        <v>0</v>
      </c>
      <c r="AF208" s="119" t="str">
        <f t="shared" si="53"/>
        <v/>
      </c>
    </row>
    <row r="209" spans="3:32" ht="30" customHeight="1" x14ac:dyDescent="0.3">
      <c r="C209" s="8">
        <v>160</v>
      </c>
      <c r="D209" s="118"/>
      <c r="E209" s="39"/>
      <c r="F209" s="53" t="str">
        <f>IFERROR(VLOOKUP(E209,Datengrundlage!$A$4:$M$434,2,FALSE),(""))</f>
        <v/>
      </c>
      <c r="G209" s="40" t="s">
        <v>55</v>
      </c>
      <c r="H209" s="53" t="str">
        <f>IFERROR(IF(AND(OR(E209=250,E209=434),G209="großkörnig"),"Leguminosenmischung, großkörnig",IF(AND(OR(E209=250,E209=434),G209="kleinkörnig"),"Leguminosenmischung, kleinkörnig",VLOOKUP(E209,Datengrundlage!$A$4:$M$434,6,FALSE))),"")</f>
        <v/>
      </c>
      <c r="I209" s="53" t="str">
        <f>IFERROR(VLOOKUP(E209,Datengrundlage!$A$4:$M$434,3,FALSE),"")</f>
        <v/>
      </c>
      <c r="J209" s="131" t="str">
        <f>IFERROR(VLOOKUP(E209,Datengrundlage!$A$3:$O$434,15,FALSE),"")</f>
        <v/>
      </c>
      <c r="K209" s="131" t="str">
        <f>IFERROR(VLOOKUP(E209,Datengrundlage!$A$3:$P$433,16,FALSE),"")</f>
        <v/>
      </c>
      <c r="L209" s="42"/>
      <c r="M209" s="57" t="str">
        <f t="shared" si="41"/>
        <v/>
      </c>
      <c r="N209" s="34">
        <f t="shared" si="42"/>
        <v>0</v>
      </c>
      <c r="O209" s="34" t="str">
        <f t="shared" si="49"/>
        <v/>
      </c>
      <c r="P209" s="34" t="str">
        <f t="shared" si="50"/>
        <v/>
      </c>
      <c r="Q209" s="40" t="s">
        <v>55</v>
      </c>
      <c r="R209" s="44">
        <v>0</v>
      </c>
      <c r="S209" s="33" t="str">
        <f>IFERROR(IF(VLOOKUP(E209,Datengrundlage!$A$4:$M$433,10,FALSE)="x","ja",""),"")</f>
        <v/>
      </c>
      <c r="T209" s="33" t="str">
        <f>IFERROR(IF(VLOOKUP(E209,Datengrundlage!$A$4:$M$433,11,FALSE)="x","ja",""),"")</f>
        <v/>
      </c>
      <c r="U209" s="33" t="str">
        <f>IFERROR(IF(VLOOKUP(E209,Datengrundlage!$A$4:$M$433,12,FALSE)="x","ja",""),"")</f>
        <v/>
      </c>
      <c r="V209" s="756" t="str">
        <f>IFERROR(IF(Q209="ja",VLOOKUP(E209,Datengrundlage!$A$4:$M$433,13,FALSE),""),"")</f>
        <v/>
      </c>
      <c r="W209" s="8" t="str">
        <f t="shared" si="51"/>
        <v/>
      </c>
      <c r="X209" s="154" t="s">
        <v>54</v>
      </c>
      <c r="Y209" s="35">
        <f t="shared" si="43"/>
        <v>0</v>
      </c>
      <c r="Z209" s="35">
        <f t="shared" si="44"/>
        <v>0</v>
      </c>
      <c r="AA209" s="35">
        <f t="shared" si="45"/>
        <v>0</v>
      </c>
      <c r="AB209" s="35">
        <f t="shared" si="46"/>
        <v>0</v>
      </c>
      <c r="AC209" s="35">
        <f t="shared" si="47"/>
        <v>0</v>
      </c>
      <c r="AD209" s="35">
        <f t="shared" si="48"/>
        <v>0</v>
      </c>
      <c r="AE209" s="9">
        <f t="shared" si="52"/>
        <v>0</v>
      </c>
      <c r="AF209" s="119" t="str">
        <f t="shared" si="53"/>
        <v/>
      </c>
    </row>
    <row r="210" spans="3:32" ht="30" customHeight="1" x14ac:dyDescent="0.3">
      <c r="C210" s="8">
        <v>161</v>
      </c>
      <c r="D210" s="118"/>
      <c r="E210" s="39"/>
      <c r="F210" s="53" t="str">
        <f>IFERROR(VLOOKUP(E210,Datengrundlage!$A$4:$M$434,2,FALSE),(""))</f>
        <v/>
      </c>
      <c r="G210" s="40" t="s">
        <v>55</v>
      </c>
      <c r="H210" s="53" t="str">
        <f>IFERROR(IF(AND(OR(E210=250,E210=434),G210="großkörnig"),"Leguminosenmischung, großkörnig",IF(AND(OR(E210=250,E210=434),G210="kleinkörnig"),"Leguminosenmischung, kleinkörnig",VLOOKUP(E210,Datengrundlage!$A$4:$M$434,6,FALSE))),"")</f>
        <v/>
      </c>
      <c r="I210" s="53" t="str">
        <f>IFERROR(VLOOKUP(E210,Datengrundlage!$A$4:$M$434,3,FALSE),"")</f>
        <v/>
      </c>
      <c r="J210" s="131" t="str">
        <f>IFERROR(VLOOKUP(E210,Datengrundlage!$A$3:$O$434,15,FALSE),"")</f>
        <v/>
      </c>
      <c r="K210" s="131" t="str">
        <f>IFERROR(VLOOKUP(E210,Datengrundlage!$A$3:$P$433,16,FALSE),"")</f>
        <v/>
      </c>
      <c r="L210" s="42"/>
      <c r="M210" s="57" t="str">
        <f t="shared" ref="M210:M241" si="54">IFERROR(IF(AND(OR(I210="AL",I210="DK FF"),F210&lt;&gt;"",I210&lt;&gt;""),(L210/$F$44)*100,IF(AND(OR(I210&lt;&gt;"AL",I210&lt;&gt;"DK FF"),I210&lt;&gt;""),"kein Ackerland","")),"")</f>
        <v/>
      </c>
      <c r="N210" s="34">
        <f t="shared" si="42"/>
        <v>0</v>
      </c>
      <c r="O210" s="34" t="str">
        <f t="shared" si="49"/>
        <v/>
      </c>
      <c r="P210" s="34" t="str">
        <f t="shared" si="50"/>
        <v/>
      </c>
      <c r="Q210" s="40" t="s">
        <v>55</v>
      </c>
      <c r="R210" s="44">
        <v>0</v>
      </c>
      <c r="S210" s="33" t="str">
        <f>IFERROR(IF(VLOOKUP(E210,Datengrundlage!$A$4:$M$433,10,FALSE)="x","ja",""),"")</f>
        <v/>
      </c>
      <c r="T210" s="33" t="str">
        <f>IFERROR(IF(VLOOKUP(E210,Datengrundlage!$A$4:$M$433,11,FALSE)="x","ja",""),"")</f>
        <v/>
      </c>
      <c r="U210" s="33" t="str">
        <f>IFERROR(IF(VLOOKUP(E210,Datengrundlage!$A$4:$M$433,12,FALSE)="x","ja",""),"")</f>
        <v/>
      </c>
      <c r="V210" s="756" t="str">
        <f>IFERROR(IF(Q210="ja",VLOOKUP(E210,Datengrundlage!$A$4:$M$433,13,FALSE),""),"")</f>
        <v/>
      </c>
      <c r="W210" s="8" t="str">
        <f t="shared" si="51"/>
        <v/>
      </c>
      <c r="X210" s="154" t="s">
        <v>54</v>
      </c>
      <c r="Y210" s="35">
        <f t="shared" ref="Y210:Y241" si="55">IF(AND($E$8="Förderung erscheint möglich (bitte prüfen)",I210="AL",$F$33="45 €/ha (in 2023)"),L210*45,IF(AND($E$8="Förderung erscheint möglich (bitte prüfen)",I210="AL",$F$33="60 €/ha (ab 2024)"),L210*60,0))</f>
        <v>0</v>
      </c>
      <c r="Z210" s="35">
        <f t="shared" ref="Z210:Z241" si="56">IF(AND($Z$12="Voraussetzungen erfüllt",$F$38="konventionell",I210="AL",X210="ja",H210&lt;&gt;"AUKM"),L210*$AB$10,IF(AND($Z$12="Voraussetzungen erfüllt",$F$38="ökologisch",I210="AL",X210="ja",H210&lt;&gt;"AUKM"),L210*$AB$11,0))</f>
        <v>0</v>
      </c>
      <c r="AA210" s="35">
        <f t="shared" ref="AA210:AA241" si="57">IF(AND($Z$18="Voraussetzungen erfüllt",$F$38="konventionell",I210="AL",X210="ja",H210&lt;&gt;"AUKM"),L210*$AB$14,IF(AND($Z$18="Voraussetzungen erfüllt",$F$38="ökologisch",I210="AL",X210="ja",H210&lt;&gt;"AUKM"),L210*$AB$15,0))</f>
        <v>0</v>
      </c>
      <c r="AB210" s="35">
        <f t="shared" ref="AB210:AB241" si="58">IF(AND($Z$22="Voraussetzungen erfüllt",$F$38="konventionell",I210="AL",X210="ja",H210&lt;&gt;"AUKM"),L210*$AB$20,IF(AND($Z$22="Voraussetzungen erfüllt",$F$38="ökologisch",I210="AL",X210="ja",H210&lt;&gt;"AUKM"),L210*$AB$21,0))</f>
        <v>0</v>
      </c>
      <c r="AC210" s="35">
        <f t="shared" ref="AC210:AC241" si="59">IF(AND($Z$32="Voraussetzungen erfüllt",$F$38="konventionell",I210="AL",X210="ja",H210&lt;&gt;"AUKM"),L210*$AB$28,IF(AND($Z$32="Voraussetzungen erfüllt",$F$38="ökologisch",I210="AL",X210="ja",H210&lt;&gt;"AUKM"),L210*$AB$29,0))</f>
        <v>0</v>
      </c>
      <c r="AD210" s="35">
        <f t="shared" ref="AD210:AD241" si="60">IF(AND($Z$26="Voraussetzungen erfüllt",$F$38="konventionell",I210="AL",X210="ja",Q210="ja",H210&lt;&gt;"AUKM"),R210*$AB$24,IF(AND($Z$26="Voraussetzungen erfüllt",$F$38="ökologisch",I210="AL",X210="ja",Q210="ja",H210&lt;&gt;"AUKM"),R210*$AB$25,0))</f>
        <v>0</v>
      </c>
      <c r="AE210" s="9">
        <f t="shared" si="52"/>
        <v>0</v>
      </c>
      <c r="AF210" s="119" t="str">
        <f t="shared" si="53"/>
        <v/>
      </c>
    </row>
    <row r="211" spans="3:32" ht="30" customHeight="1" x14ac:dyDescent="0.3">
      <c r="C211" s="8">
        <v>162</v>
      </c>
      <c r="D211" s="118"/>
      <c r="E211" s="39"/>
      <c r="F211" s="53" t="str">
        <f>IFERROR(VLOOKUP(E211,Datengrundlage!$A$4:$M$434,2,FALSE),(""))</f>
        <v/>
      </c>
      <c r="G211" s="40" t="s">
        <v>55</v>
      </c>
      <c r="H211" s="53" t="str">
        <f>IFERROR(IF(AND(OR(E211=250,E211=434),G211="großkörnig"),"Leguminosenmischung, großkörnig",IF(AND(OR(E211=250,E211=434),G211="kleinkörnig"),"Leguminosenmischung, kleinkörnig",VLOOKUP(E211,Datengrundlage!$A$4:$M$434,6,FALSE))),"")</f>
        <v/>
      </c>
      <c r="I211" s="53" t="str">
        <f>IFERROR(VLOOKUP(E211,Datengrundlage!$A$4:$M$434,3,FALSE),"")</f>
        <v/>
      </c>
      <c r="J211" s="131" t="str">
        <f>IFERROR(VLOOKUP(E211,Datengrundlage!$A$3:$O$434,15,FALSE),"")</f>
        <v/>
      </c>
      <c r="K211" s="131" t="str">
        <f>IFERROR(VLOOKUP(E211,Datengrundlage!$A$3:$P$433,16,FALSE),"")</f>
        <v/>
      </c>
      <c r="L211" s="42"/>
      <c r="M211" s="57" t="str">
        <f t="shared" si="54"/>
        <v/>
      </c>
      <c r="N211" s="34">
        <f t="shared" si="42"/>
        <v>0</v>
      </c>
      <c r="O211" s="34" t="str">
        <f t="shared" si="49"/>
        <v/>
      </c>
      <c r="P211" s="34" t="str">
        <f t="shared" si="50"/>
        <v/>
      </c>
      <c r="Q211" s="40" t="s">
        <v>55</v>
      </c>
      <c r="R211" s="44">
        <v>0</v>
      </c>
      <c r="S211" s="33" t="str">
        <f>IFERROR(IF(VLOOKUP(E211,Datengrundlage!$A$4:$M$433,10,FALSE)="x","ja",""),"")</f>
        <v/>
      </c>
      <c r="T211" s="33" t="str">
        <f>IFERROR(IF(VLOOKUP(E211,Datengrundlage!$A$4:$M$433,11,FALSE)="x","ja",""),"")</f>
        <v/>
      </c>
      <c r="U211" s="33" t="str">
        <f>IFERROR(IF(VLOOKUP(E211,Datengrundlage!$A$4:$M$433,12,FALSE)="x","ja",""),"")</f>
        <v/>
      </c>
      <c r="V211" s="756" t="str">
        <f>IFERROR(IF(Q211="ja",VLOOKUP(E211,Datengrundlage!$A$4:$M$433,13,FALSE),""),"")</f>
        <v/>
      </c>
      <c r="W211" s="8" t="str">
        <f t="shared" si="51"/>
        <v/>
      </c>
      <c r="X211" s="154" t="s">
        <v>54</v>
      </c>
      <c r="Y211" s="35">
        <f t="shared" si="55"/>
        <v>0</v>
      </c>
      <c r="Z211" s="35">
        <f t="shared" si="56"/>
        <v>0</v>
      </c>
      <c r="AA211" s="35">
        <f t="shared" si="57"/>
        <v>0</v>
      </c>
      <c r="AB211" s="35">
        <f t="shared" si="58"/>
        <v>0</v>
      </c>
      <c r="AC211" s="35">
        <f t="shared" si="59"/>
        <v>0</v>
      </c>
      <c r="AD211" s="35">
        <f t="shared" si="60"/>
        <v>0</v>
      </c>
      <c r="AE211" s="9">
        <f t="shared" si="52"/>
        <v>0</v>
      </c>
      <c r="AF211" s="119" t="str">
        <f t="shared" si="53"/>
        <v/>
      </c>
    </row>
    <row r="212" spans="3:32" ht="30" customHeight="1" x14ac:dyDescent="0.3">
      <c r="C212" s="8">
        <v>163</v>
      </c>
      <c r="D212" s="118"/>
      <c r="E212" s="39"/>
      <c r="F212" s="53" t="str">
        <f>IFERROR(VLOOKUP(E212,Datengrundlage!$A$4:$M$434,2,FALSE),(""))</f>
        <v/>
      </c>
      <c r="G212" s="40" t="s">
        <v>55</v>
      </c>
      <c r="H212" s="53" t="str">
        <f>IFERROR(IF(AND(OR(E212=250,E212=434),G212="großkörnig"),"Leguminosenmischung, großkörnig",IF(AND(OR(E212=250,E212=434),G212="kleinkörnig"),"Leguminosenmischung, kleinkörnig",VLOOKUP(E212,Datengrundlage!$A$4:$M$434,6,FALSE))),"")</f>
        <v/>
      </c>
      <c r="I212" s="53" t="str">
        <f>IFERROR(VLOOKUP(E212,Datengrundlage!$A$4:$M$434,3,FALSE),"")</f>
        <v/>
      </c>
      <c r="J212" s="131" t="str">
        <f>IFERROR(VLOOKUP(E212,Datengrundlage!$A$3:$O$434,15,FALSE),"")</f>
        <v/>
      </c>
      <c r="K212" s="131" t="str">
        <f>IFERROR(VLOOKUP(E212,Datengrundlage!$A$3:$P$433,16,FALSE),"")</f>
        <v/>
      </c>
      <c r="L212" s="42"/>
      <c r="M212" s="57" t="str">
        <f t="shared" si="54"/>
        <v/>
      </c>
      <c r="N212" s="34">
        <f t="shared" si="42"/>
        <v>0</v>
      </c>
      <c r="O212" s="34" t="str">
        <f t="shared" si="49"/>
        <v/>
      </c>
      <c r="P212" s="34" t="str">
        <f t="shared" si="50"/>
        <v/>
      </c>
      <c r="Q212" s="40" t="s">
        <v>55</v>
      </c>
      <c r="R212" s="44">
        <v>0</v>
      </c>
      <c r="S212" s="33" t="str">
        <f>IFERROR(IF(VLOOKUP(E212,Datengrundlage!$A$4:$M$433,10,FALSE)="x","ja",""),"")</f>
        <v/>
      </c>
      <c r="T212" s="33" t="str">
        <f>IFERROR(IF(VLOOKUP(E212,Datengrundlage!$A$4:$M$433,11,FALSE)="x","ja",""),"")</f>
        <v/>
      </c>
      <c r="U212" s="33" t="str">
        <f>IFERROR(IF(VLOOKUP(E212,Datengrundlage!$A$4:$M$433,12,FALSE)="x","ja",""),"")</f>
        <v/>
      </c>
      <c r="V212" s="756" t="str">
        <f>IFERROR(IF(Q212="ja",VLOOKUP(E212,Datengrundlage!$A$4:$M$433,13,FALSE),""),"")</f>
        <v/>
      </c>
      <c r="W212" s="8" t="str">
        <f t="shared" si="51"/>
        <v/>
      </c>
      <c r="X212" s="154" t="s">
        <v>54</v>
      </c>
      <c r="Y212" s="35">
        <f t="shared" si="55"/>
        <v>0</v>
      </c>
      <c r="Z212" s="35">
        <f t="shared" si="56"/>
        <v>0</v>
      </c>
      <c r="AA212" s="35">
        <f t="shared" si="57"/>
        <v>0</v>
      </c>
      <c r="AB212" s="35">
        <f t="shared" si="58"/>
        <v>0</v>
      </c>
      <c r="AC212" s="35">
        <f t="shared" si="59"/>
        <v>0</v>
      </c>
      <c r="AD212" s="35">
        <f t="shared" si="60"/>
        <v>0</v>
      </c>
      <c r="AE212" s="9">
        <f t="shared" si="52"/>
        <v>0</v>
      </c>
      <c r="AF212" s="119" t="str">
        <f t="shared" si="53"/>
        <v/>
      </c>
    </row>
    <row r="213" spans="3:32" ht="30" customHeight="1" x14ac:dyDescent="0.3">
      <c r="C213" s="8">
        <v>164</v>
      </c>
      <c r="D213" s="118"/>
      <c r="E213" s="39"/>
      <c r="F213" s="53" t="str">
        <f>IFERROR(VLOOKUP(E213,Datengrundlage!$A$4:$M$434,2,FALSE),(""))</f>
        <v/>
      </c>
      <c r="G213" s="40" t="s">
        <v>55</v>
      </c>
      <c r="H213" s="53" t="str">
        <f>IFERROR(IF(AND(OR(E213=250,E213=434),G213="großkörnig"),"Leguminosenmischung, großkörnig",IF(AND(OR(E213=250,E213=434),G213="kleinkörnig"),"Leguminosenmischung, kleinkörnig",VLOOKUP(E213,Datengrundlage!$A$4:$M$434,6,FALSE))),"")</f>
        <v/>
      </c>
      <c r="I213" s="53" t="str">
        <f>IFERROR(VLOOKUP(E213,Datengrundlage!$A$4:$M$434,3,FALSE),"")</f>
        <v/>
      </c>
      <c r="J213" s="131" t="str">
        <f>IFERROR(VLOOKUP(E213,Datengrundlage!$A$3:$O$434,15,FALSE),"")</f>
        <v/>
      </c>
      <c r="K213" s="131" t="str">
        <f>IFERROR(VLOOKUP(E213,Datengrundlage!$A$3:$P$433,16,FALSE),"")</f>
        <v/>
      </c>
      <c r="L213" s="42"/>
      <c r="M213" s="57" t="str">
        <f t="shared" si="54"/>
        <v/>
      </c>
      <c r="N213" s="34">
        <f t="shared" si="42"/>
        <v>0</v>
      </c>
      <c r="O213" s="34" t="str">
        <f t="shared" si="49"/>
        <v/>
      </c>
      <c r="P213" s="34" t="str">
        <f t="shared" si="50"/>
        <v/>
      </c>
      <c r="Q213" s="40" t="s">
        <v>55</v>
      </c>
      <c r="R213" s="44">
        <v>0</v>
      </c>
      <c r="S213" s="33" t="str">
        <f>IFERROR(IF(VLOOKUP(E213,Datengrundlage!$A$4:$M$433,10,FALSE)="x","ja",""),"")</f>
        <v/>
      </c>
      <c r="T213" s="33" t="str">
        <f>IFERROR(IF(VLOOKUP(E213,Datengrundlage!$A$4:$M$433,11,FALSE)="x","ja",""),"")</f>
        <v/>
      </c>
      <c r="U213" s="33" t="str">
        <f>IFERROR(IF(VLOOKUP(E213,Datengrundlage!$A$4:$M$433,12,FALSE)="x","ja",""),"")</f>
        <v/>
      </c>
      <c r="V213" s="756" t="str">
        <f>IFERROR(IF(Q213="ja",VLOOKUP(E213,Datengrundlage!$A$4:$M$433,13,FALSE),""),"")</f>
        <v/>
      </c>
      <c r="W213" s="8" t="str">
        <f t="shared" si="51"/>
        <v/>
      </c>
      <c r="X213" s="154" t="s">
        <v>54</v>
      </c>
      <c r="Y213" s="35">
        <f t="shared" si="55"/>
        <v>0</v>
      </c>
      <c r="Z213" s="35">
        <f t="shared" si="56"/>
        <v>0</v>
      </c>
      <c r="AA213" s="35">
        <f t="shared" si="57"/>
        <v>0</v>
      </c>
      <c r="AB213" s="35">
        <f t="shared" si="58"/>
        <v>0</v>
      </c>
      <c r="AC213" s="35">
        <f t="shared" si="59"/>
        <v>0</v>
      </c>
      <c r="AD213" s="35">
        <f t="shared" si="60"/>
        <v>0</v>
      </c>
      <c r="AE213" s="9">
        <f t="shared" si="52"/>
        <v>0</v>
      </c>
      <c r="AF213" s="119" t="str">
        <f t="shared" si="53"/>
        <v/>
      </c>
    </row>
    <row r="214" spans="3:32" ht="30" customHeight="1" x14ac:dyDescent="0.3">
      <c r="C214" s="8">
        <v>165</v>
      </c>
      <c r="D214" s="118"/>
      <c r="E214" s="39"/>
      <c r="F214" s="53" t="str">
        <f>IFERROR(VLOOKUP(E214,Datengrundlage!$A$4:$M$434,2,FALSE),(""))</f>
        <v/>
      </c>
      <c r="G214" s="40" t="s">
        <v>55</v>
      </c>
      <c r="H214" s="53" t="str">
        <f>IFERROR(IF(AND(OR(E214=250,E214=434),G214="großkörnig"),"Leguminosenmischung, großkörnig",IF(AND(OR(E214=250,E214=434),G214="kleinkörnig"),"Leguminosenmischung, kleinkörnig",VLOOKUP(E214,Datengrundlage!$A$4:$M$434,6,FALSE))),"")</f>
        <v/>
      </c>
      <c r="I214" s="53" t="str">
        <f>IFERROR(VLOOKUP(E214,Datengrundlage!$A$4:$M$434,3,FALSE),"")</f>
        <v/>
      </c>
      <c r="J214" s="131" t="str">
        <f>IFERROR(VLOOKUP(E214,Datengrundlage!$A$3:$O$434,15,FALSE),"")</f>
        <v/>
      </c>
      <c r="K214" s="131" t="str">
        <f>IFERROR(VLOOKUP(E214,Datengrundlage!$A$3:$P$433,16,FALSE),"")</f>
        <v/>
      </c>
      <c r="L214" s="42"/>
      <c r="M214" s="57" t="str">
        <f t="shared" si="54"/>
        <v/>
      </c>
      <c r="N214" s="34">
        <f t="shared" si="42"/>
        <v>0</v>
      </c>
      <c r="O214" s="34" t="str">
        <f t="shared" si="49"/>
        <v/>
      </c>
      <c r="P214" s="34" t="str">
        <f t="shared" si="50"/>
        <v/>
      </c>
      <c r="Q214" s="40" t="s">
        <v>55</v>
      </c>
      <c r="R214" s="44">
        <v>0</v>
      </c>
      <c r="S214" s="33" t="str">
        <f>IFERROR(IF(VLOOKUP(E214,Datengrundlage!$A$4:$M$433,10,FALSE)="x","ja",""),"")</f>
        <v/>
      </c>
      <c r="T214" s="33" t="str">
        <f>IFERROR(IF(VLOOKUP(E214,Datengrundlage!$A$4:$M$433,11,FALSE)="x","ja",""),"")</f>
        <v/>
      </c>
      <c r="U214" s="33" t="str">
        <f>IFERROR(IF(VLOOKUP(E214,Datengrundlage!$A$4:$M$433,12,FALSE)="x","ja",""),"")</f>
        <v/>
      </c>
      <c r="V214" s="756" t="str">
        <f>IFERROR(IF(Q214="ja",VLOOKUP(E214,Datengrundlage!$A$4:$M$433,13,FALSE),""),"")</f>
        <v/>
      </c>
      <c r="W214" s="8" t="str">
        <f t="shared" si="51"/>
        <v/>
      </c>
      <c r="X214" s="154" t="s">
        <v>54</v>
      </c>
      <c r="Y214" s="35">
        <f t="shared" si="55"/>
        <v>0</v>
      </c>
      <c r="Z214" s="35">
        <f t="shared" si="56"/>
        <v>0</v>
      </c>
      <c r="AA214" s="35">
        <f t="shared" si="57"/>
        <v>0</v>
      </c>
      <c r="AB214" s="35">
        <f t="shared" si="58"/>
        <v>0</v>
      </c>
      <c r="AC214" s="35">
        <f t="shared" si="59"/>
        <v>0</v>
      </c>
      <c r="AD214" s="35">
        <f t="shared" si="60"/>
        <v>0</v>
      </c>
      <c r="AE214" s="9">
        <f t="shared" si="52"/>
        <v>0</v>
      </c>
      <c r="AF214" s="119" t="str">
        <f t="shared" si="53"/>
        <v/>
      </c>
    </row>
    <row r="215" spans="3:32" ht="30" customHeight="1" x14ac:dyDescent="0.3">
      <c r="C215" s="8">
        <v>166</v>
      </c>
      <c r="D215" s="118"/>
      <c r="E215" s="39"/>
      <c r="F215" s="53" t="str">
        <f>IFERROR(VLOOKUP(E215,Datengrundlage!$A$4:$M$434,2,FALSE),(""))</f>
        <v/>
      </c>
      <c r="G215" s="40" t="s">
        <v>55</v>
      </c>
      <c r="H215" s="53" t="str">
        <f>IFERROR(IF(AND(OR(E215=250,E215=434),G215="großkörnig"),"Leguminosenmischung, großkörnig",IF(AND(OR(E215=250,E215=434),G215="kleinkörnig"),"Leguminosenmischung, kleinkörnig",VLOOKUP(E215,Datengrundlage!$A$4:$M$434,6,FALSE))),"")</f>
        <v/>
      </c>
      <c r="I215" s="53" t="str">
        <f>IFERROR(VLOOKUP(E215,Datengrundlage!$A$4:$M$434,3,FALSE),"")</f>
        <v/>
      </c>
      <c r="J215" s="131" t="str">
        <f>IFERROR(VLOOKUP(E215,Datengrundlage!$A$3:$O$434,15,FALSE),"")</f>
        <v/>
      </c>
      <c r="K215" s="131" t="str">
        <f>IFERROR(VLOOKUP(E215,Datengrundlage!$A$3:$P$433,16,FALSE),"")</f>
        <v/>
      </c>
      <c r="L215" s="42"/>
      <c r="M215" s="57" t="str">
        <f t="shared" si="54"/>
        <v/>
      </c>
      <c r="N215" s="34">
        <f t="shared" si="42"/>
        <v>0</v>
      </c>
      <c r="O215" s="34" t="str">
        <f t="shared" si="49"/>
        <v/>
      </c>
      <c r="P215" s="34" t="str">
        <f t="shared" si="50"/>
        <v/>
      </c>
      <c r="Q215" s="40" t="s">
        <v>55</v>
      </c>
      <c r="R215" s="44">
        <v>0</v>
      </c>
      <c r="S215" s="33" t="str">
        <f>IFERROR(IF(VLOOKUP(E215,Datengrundlage!$A$4:$M$433,10,FALSE)="x","ja",""),"")</f>
        <v/>
      </c>
      <c r="T215" s="33" t="str">
        <f>IFERROR(IF(VLOOKUP(E215,Datengrundlage!$A$4:$M$433,11,FALSE)="x","ja",""),"")</f>
        <v/>
      </c>
      <c r="U215" s="33" t="str">
        <f>IFERROR(IF(VLOOKUP(E215,Datengrundlage!$A$4:$M$433,12,FALSE)="x","ja",""),"")</f>
        <v/>
      </c>
      <c r="V215" s="756" t="str">
        <f>IFERROR(IF(Q215="ja",VLOOKUP(E215,Datengrundlage!$A$4:$M$433,13,FALSE),""),"")</f>
        <v/>
      </c>
      <c r="W215" s="8" t="str">
        <f t="shared" si="51"/>
        <v/>
      </c>
      <c r="X215" s="154" t="s">
        <v>54</v>
      </c>
      <c r="Y215" s="35">
        <f t="shared" si="55"/>
        <v>0</v>
      </c>
      <c r="Z215" s="35">
        <f t="shared" si="56"/>
        <v>0</v>
      </c>
      <c r="AA215" s="35">
        <f t="shared" si="57"/>
        <v>0</v>
      </c>
      <c r="AB215" s="35">
        <f t="shared" si="58"/>
        <v>0</v>
      </c>
      <c r="AC215" s="35">
        <f t="shared" si="59"/>
        <v>0</v>
      </c>
      <c r="AD215" s="35">
        <f t="shared" si="60"/>
        <v>0</v>
      </c>
      <c r="AE215" s="9">
        <f t="shared" si="52"/>
        <v>0</v>
      </c>
      <c r="AF215" s="119" t="str">
        <f t="shared" si="53"/>
        <v/>
      </c>
    </row>
    <row r="216" spans="3:32" ht="30" customHeight="1" x14ac:dyDescent="0.3">
      <c r="C216" s="8">
        <v>167</v>
      </c>
      <c r="D216" s="118"/>
      <c r="E216" s="39"/>
      <c r="F216" s="53" t="str">
        <f>IFERROR(VLOOKUP(E216,Datengrundlage!$A$4:$M$434,2,FALSE),(""))</f>
        <v/>
      </c>
      <c r="G216" s="40" t="s">
        <v>55</v>
      </c>
      <c r="H216" s="53" t="str">
        <f>IFERROR(IF(AND(OR(E216=250,E216=434),G216="großkörnig"),"Leguminosenmischung, großkörnig",IF(AND(OR(E216=250,E216=434),G216="kleinkörnig"),"Leguminosenmischung, kleinkörnig",VLOOKUP(E216,Datengrundlage!$A$4:$M$434,6,FALSE))),"")</f>
        <v/>
      </c>
      <c r="I216" s="53" t="str">
        <f>IFERROR(VLOOKUP(E216,Datengrundlage!$A$4:$M$434,3,FALSE),"")</f>
        <v/>
      </c>
      <c r="J216" s="131" t="str">
        <f>IFERROR(VLOOKUP(E216,Datengrundlage!$A$3:$O$434,15,FALSE),"")</f>
        <v/>
      </c>
      <c r="K216" s="131" t="str">
        <f>IFERROR(VLOOKUP(E216,Datengrundlage!$A$3:$P$433,16,FALSE),"")</f>
        <v/>
      </c>
      <c r="L216" s="42"/>
      <c r="M216" s="57" t="str">
        <f t="shared" si="54"/>
        <v/>
      </c>
      <c r="N216" s="34">
        <f t="shared" si="42"/>
        <v>0</v>
      </c>
      <c r="O216" s="34" t="str">
        <f t="shared" si="49"/>
        <v/>
      </c>
      <c r="P216" s="34" t="str">
        <f t="shared" si="50"/>
        <v/>
      </c>
      <c r="Q216" s="40" t="s">
        <v>55</v>
      </c>
      <c r="R216" s="44">
        <v>0</v>
      </c>
      <c r="S216" s="33" t="str">
        <f>IFERROR(IF(VLOOKUP(E216,Datengrundlage!$A$4:$M$433,10,FALSE)="x","ja",""),"")</f>
        <v/>
      </c>
      <c r="T216" s="33" t="str">
        <f>IFERROR(IF(VLOOKUP(E216,Datengrundlage!$A$4:$M$433,11,FALSE)="x","ja",""),"")</f>
        <v/>
      </c>
      <c r="U216" s="33" t="str">
        <f>IFERROR(IF(VLOOKUP(E216,Datengrundlage!$A$4:$M$433,12,FALSE)="x","ja",""),"")</f>
        <v/>
      </c>
      <c r="V216" s="756" t="str">
        <f>IFERROR(IF(Q216="ja",VLOOKUP(E216,Datengrundlage!$A$4:$M$433,13,FALSE),""),"")</f>
        <v/>
      </c>
      <c r="W216" s="8" t="str">
        <f t="shared" si="51"/>
        <v/>
      </c>
      <c r="X216" s="154" t="s">
        <v>54</v>
      </c>
      <c r="Y216" s="35">
        <f t="shared" si="55"/>
        <v>0</v>
      </c>
      <c r="Z216" s="35">
        <f t="shared" si="56"/>
        <v>0</v>
      </c>
      <c r="AA216" s="35">
        <f t="shared" si="57"/>
        <v>0</v>
      </c>
      <c r="AB216" s="35">
        <f t="shared" si="58"/>
        <v>0</v>
      </c>
      <c r="AC216" s="35">
        <f t="shared" si="59"/>
        <v>0</v>
      </c>
      <c r="AD216" s="35">
        <f t="shared" si="60"/>
        <v>0</v>
      </c>
      <c r="AE216" s="9">
        <f t="shared" si="52"/>
        <v>0</v>
      </c>
      <c r="AF216" s="119" t="str">
        <f t="shared" si="53"/>
        <v/>
      </c>
    </row>
    <row r="217" spans="3:32" ht="30" customHeight="1" x14ac:dyDescent="0.3">
      <c r="C217" s="8">
        <v>168</v>
      </c>
      <c r="D217" s="118"/>
      <c r="E217" s="39"/>
      <c r="F217" s="53" t="str">
        <f>IFERROR(VLOOKUP(E217,Datengrundlage!$A$4:$M$434,2,FALSE),(""))</f>
        <v/>
      </c>
      <c r="G217" s="40" t="s">
        <v>55</v>
      </c>
      <c r="H217" s="53" t="str">
        <f>IFERROR(IF(AND(OR(E217=250,E217=434),G217="großkörnig"),"Leguminosenmischung, großkörnig",IF(AND(OR(E217=250,E217=434),G217="kleinkörnig"),"Leguminosenmischung, kleinkörnig",VLOOKUP(E217,Datengrundlage!$A$4:$M$434,6,FALSE))),"")</f>
        <v/>
      </c>
      <c r="I217" s="53" t="str">
        <f>IFERROR(VLOOKUP(E217,Datengrundlage!$A$4:$M$434,3,FALSE),"")</f>
        <v/>
      </c>
      <c r="J217" s="131" t="str">
        <f>IFERROR(VLOOKUP(E217,Datengrundlage!$A$3:$O$434,15,FALSE),"")</f>
        <v/>
      </c>
      <c r="K217" s="131" t="str">
        <f>IFERROR(VLOOKUP(E217,Datengrundlage!$A$3:$P$433,16,FALSE),"")</f>
        <v/>
      </c>
      <c r="L217" s="42"/>
      <c r="M217" s="57" t="str">
        <f t="shared" si="54"/>
        <v/>
      </c>
      <c r="N217" s="34">
        <f t="shared" si="42"/>
        <v>0</v>
      </c>
      <c r="O217" s="34" t="str">
        <f t="shared" si="49"/>
        <v/>
      </c>
      <c r="P217" s="34" t="str">
        <f t="shared" si="50"/>
        <v/>
      </c>
      <c r="Q217" s="40" t="s">
        <v>55</v>
      </c>
      <c r="R217" s="44">
        <v>0</v>
      </c>
      <c r="S217" s="33" t="str">
        <f>IFERROR(IF(VLOOKUP(E217,Datengrundlage!$A$4:$M$433,10,FALSE)="x","ja",""),"")</f>
        <v/>
      </c>
      <c r="T217" s="33" t="str">
        <f>IFERROR(IF(VLOOKUP(E217,Datengrundlage!$A$4:$M$433,11,FALSE)="x","ja",""),"")</f>
        <v/>
      </c>
      <c r="U217" s="33" t="str">
        <f>IFERROR(IF(VLOOKUP(E217,Datengrundlage!$A$4:$M$433,12,FALSE)="x","ja",""),"")</f>
        <v/>
      </c>
      <c r="V217" s="756" t="str">
        <f>IFERROR(IF(Q217="ja",VLOOKUP(E217,Datengrundlage!$A$4:$M$433,13,FALSE),""),"")</f>
        <v/>
      </c>
      <c r="W217" s="8" t="str">
        <f t="shared" si="51"/>
        <v/>
      </c>
      <c r="X217" s="154" t="s">
        <v>54</v>
      </c>
      <c r="Y217" s="35">
        <f t="shared" si="55"/>
        <v>0</v>
      </c>
      <c r="Z217" s="35">
        <f t="shared" si="56"/>
        <v>0</v>
      </c>
      <c r="AA217" s="35">
        <f t="shared" si="57"/>
        <v>0</v>
      </c>
      <c r="AB217" s="35">
        <f t="shared" si="58"/>
        <v>0</v>
      </c>
      <c r="AC217" s="35">
        <f t="shared" si="59"/>
        <v>0</v>
      </c>
      <c r="AD217" s="35">
        <f t="shared" si="60"/>
        <v>0</v>
      </c>
      <c r="AE217" s="9">
        <f t="shared" si="52"/>
        <v>0</v>
      </c>
      <c r="AF217" s="119" t="str">
        <f t="shared" si="53"/>
        <v/>
      </c>
    </row>
    <row r="218" spans="3:32" ht="30" customHeight="1" x14ac:dyDescent="0.3">
      <c r="C218" s="8">
        <v>169</v>
      </c>
      <c r="D218" s="118"/>
      <c r="E218" s="39"/>
      <c r="F218" s="53" t="str">
        <f>IFERROR(VLOOKUP(E218,Datengrundlage!$A$4:$M$434,2,FALSE),(""))</f>
        <v/>
      </c>
      <c r="G218" s="40" t="s">
        <v>55</v>
      </c>
      <c r="H218" s="53" t="str">
        <f>IFERROR(IF(AND(OR(E218=250,E218=434),G218="großkörnig"),"Leguminosenmischung, großkörnig",IF(AND(OR(E218=250,E218=434),G218="kleinkörnig"),"Leguminosenmischung, kleinkörnig",VLOOKUP(E218,Datengrundlage!$A$4:$M$434,6,FALSE))),"")</f>
        <v/>
      </c>
      <c r="I218" s="53" t="str">
        <f>IFERROR(VLOOKUP(E218,Datengrundlage!$A$4:$M$434,3,FALSE),"")</f>
        <v/>
      </c>
      <c r="J218" s="131" t="str">
        <f>IFERROR(VLOOKUP(E218,Datengrundlage!$A$3:$O$434,15,FALSE),"")</f>
        <v/>
      </c>
      <c r="K218" s="131" t="str">
        <f>IFERROR(VLOOKUP(E218,Datengrundlage!$A$3:$P$433,16,FALSE),"")</f>
        <v/>
      </c>
      <c r="L218" s="42"/>
      <c r="M218" s="57" t="str">
        <f t="shared" si="54"/>
        <v/>
      </c>
      <c r="N218" s="34">
        <f t="shared" si="42"/>
        <v>0</v>
      </c>
      <c r="O218" s="34" t="str">
        <f t="shared" si="49"/>
        <v/>
      </c>
      <c r="P218" s="34" t="str">
        <f t="shared" si="50"/>
        <v/>
      </c>
      <c r="Q218" s="40" t="s">
        <v>55</v>
      </c>
      <c r="R218" s="44">
        <v>0</v>
      </c>
      <c r="S218" s="33" t="str">
        <f>IFERROR(IF(VLOOKUP(E218,Datengrundlage!$A$4:$M$433,10,FALSE)="x","ja",""),"")</f>
        <v/>
      </c>
      <c r="T218" s="33" t="str">
        <f>IFERROR(IF(VLOOKUP(E218,Datengrundlage!$A$4:$M$433,11,FALSE)="x","ja",""),"")</f>
        <v/>
      </c>
      <c r="U218" s="33" t="str">
        <f>IFERROR(IF(VLOOKUP(E218,Datengrundlage!$A$4:$M$433,12,FALSE)="x","ja",""),"")</f>
        <v/>
      </c>
      <c r="V218" s="756" t="str">
        <f>IFERROR(IF(Q218="ja",VLOOKUP(E218,Datengrundlage!$A$4:$M$433,13,FALSE),""),"")</f>
        <v/>
      </c>
      <c r="W218" s="8" t="str">
        <f t="shared" si="51"/>
        <v/>
      </c>
      <c r="X218" s="154" t="s">
        <v>54</v>
      </c>
      <c r="Y218" s="35">
        <f t="shared" si="55"/>
        <v>0</v>
      </c>
      <c r="Z218" s="35">
        <f t="shared" si="56"/>
        <v>0</v>
      </c>
      <c r="AA218" s="35">
        <f t="shared" si="57"/>
        <v>0</v>
      </c>
      <c r="AB218" s="35">
        <f t="shared" si="58"/>
        <v>0</v>
      </c>
      <c r="AC218" s="35">
        <f t="shared" si="59"/>
        <v>0</v>
      </c>
      <c r="AD218" s="35">
        <f t="shared" si="60"/>
        <v>0</v>
      </c>
      <c r="AE218" s="9">
        <f t="shared" si="52"/>
        <v>0</v>
      </c>
      <c r="AF218" s="119" t="str">
        <f t="shared" si="53"/>
        <v/>
      </c>
    </row>
    <row r="219" spans="3:32" ht="30" customHeight="1" x14ac:dyDescent="0.3">
      <c r="C219" s="8">
        <v>170</v>
      </c>
      <c r="D219" s="118"/>
      <c r="E219" s="39"/>
      <c r="F219" s="53" t="str">
        <f>IFERROR(VLOOKUP(E219,Datengrundlage!$A$4:$M$434,2,FALSE),(""))</f>
        <v/>
      </c>
      <c r="G219" s="40" t="s">
        <v>55</v>
      </c>
      <c r="H219" s="53" t="str">
        <f>IFERROR(IF(AND(OR(E219=250,E219=434),G219="großkörnig"),"Leguminosenmischung, großkörnig",IF(AND(OR(E219=250,E219=434),G219="kleinkörnig"),"Leguminosenmischung, kleinkörnig",VLOOKUP(E219,Datengrundlage!$A$4:$M$434,6,FALSE))),"")</f>
        <v/>
      </c>
      <c r="I219" s="53" t="str">
        <f>IFERROR(VLOOKUP(E219,Datengrundlage!$A$4:$M$434,3,FALSE),"")</f>
        <v/>
      </c>
      <c r="J219" s="131" t="str">
        <f>IFERROR(VLOOKUP(E219,Datengrundlage!$A$3:$O$434,15,FALSE),"")</f>
        <v/>
      </c>
      <c r="K219" s="131" t="str">
        <f>IFERROR(VLOOKUP(E219,Datengrundlage!$A$3:$P$433,16,FALSE),"")</f>
        <v/>
      </c>
      <c r="L219" s="42"/>
      <c r="M219" s="57" t="str">
        <f t="shared" si="54"/>
        <v/>
      </c>
      <c r="N219" s="34">
        <f t="shared" si="42"/>
        <v>0</v>
      </c>
      <c r="O219" s="34" t="str">
        <f t="shared" si="49"/>
        <v/>
      </c>
      <c r="P219" s="34" t="str">
        <f t="shared" si="50"/>
        <v/>
      </c>
      <c r="Q219" s="40" t="s">
        <v>55</v>
      </c>
      <c r="R219" s="44">
        <v>0</v>
      </c>
      <c r="S219" s="33" t="str">
        <f>IFERROR(IF(VLOOKUP(E219,Datengrundlage!$A$4:$M$433,10,FALSE)="x","ja",""),"")</f>
        <v/>
      </c>
      <c r="T219" s="33" t="str">
        <f>IFERROR(IF(VLOOKUP(E219,Datengrundlage!$A$4:$M$433,11,FALSE)="x","ja",""),"")</f>
        <v/>
      </c>
      <c r="U219" s="33" t="str">
        <f>IFERROR(IF(VLOOKUP(E219,Datengrundlage!$A$4:$M$433,12,FALSE)="x","ja",""),"")</f>
        <v/>
      </c>
      <c r="V219" s="756" t="str">
        <f>IFERROR(IF(Q219="ja",VLOOKUP(E219,Datengrundlage!$A$4:$M$433,13,FALSE),""),"")</f>
        <v/>
      </c>
      <c r="W219" s="8" t="str">
        <f t="shared" si="51"/>
        <v/>
      </c>
      <c r="X219" s="154" t="s">
        <v>54</v>
      </c>
      <c r="Y219" s="35">
        <f t="shared" si="55"/>
        <v>0</v>
      </c>
      <c r="Z219" s="35">
        <f t="shared" si="56"/>
        <v>0</v>
      </c>
      <c r="AA219" s="35">
        <f t="shared" si="57"/>
        <v>0</v>
      </c>
      <c r="AB219" s="35">
        <f t="shared" si="58"/>
        <v>0</v>
      </c>
      <c r="AC219" s="35">
        <f t="shared" si="59"/>
        <v>0</v>
      </c>
      <c r="AD219" s="35">
        <f t="shared" si="60"/>
        <v>0</v>
      </c>
      <c r="AE219" s="9">
        <f t="shared" si="52"/>
        <v>0</v>
      </c>
      <c r="AF219" s="119" t="str">
        <f t="shared" si="53"/>
        <v/>
      </c>
    </row>
    <row r="220" spans="3:32" ht="30" customHeight="1" x14ac:dyDescent="0.3">
      <c r="C220" s="8">
        <v>171</v>
      </c>
      <c r="D220" s="118"/>
      <c r="E220" s="39"/>
      <c r="F220" s="53" t="str">
        <f>IFERROR(VLOOKUP(E220,Datengrundlage!$A$4:$M$434,2,FALSE),(""))</f>
        <v/>
      </c>
      <c r="G220" s="40" t="s">
        <v>55</v>
      </c>
      <c r="H220" s="53" t="str">
        <f>IFERROR(IF(AND(OR(E220=250,E220=434),G220="großkörnig"),"Leguminosenmischung, großkörnig",IF(AND(OR(E220=250,E220=434),G220="kleinkörnig"),"Leguminosenmischung, kleinkörnig",VLOOKUP(E220,Datengrundlage!$A$4:$M$434,6,FALSE))),"")</f>
        <v/>
      </c>
      <c r="I220" s="53" t="str">
        <f>IFERROR(VLOOKUP(E220,Datengrundlage!$A$4:$M$434,3,FALSE),"")</f>
        <v/>
      </c>
      <c r="J220" s="131" t="str">
        <f>IFERROR(VLOOKUP(E220,Datengrundlage!$A$3:$O$434,15,FALSE),"")</f>
        <v/>
      </c>
      <c r="K220" s="131" t="str">
        <f>IFERROR(VLOOKUP(E220,Datengrundlage!$A$3:$P$433,16,FALSE),"")</f>
        <v/>
      </c>
      <c r="L220" s="42"/>
      <c r="M220" s="57" t="str">
        <f t="shared" si="54"/>
        <v/>
      </c>
      <c r="N220" s="34">
        <f t="shared" si="42"/>
        <v>0</v>
      </c>
      <c r="O220" s="34" t="str">
        <f t="shared" si="49"/>
        <v/>
      </c>
      <c r="P220" s="34" t="str">
        <f t="shared" si="50"/>
        <v/>
      </c>
      <c r="Q220" s="40" t="s">
        <v>55</v>
      </c>
      <c r="R220" s="44">
        <v>0</v>
      </c>
      <c r="S220" s="33" t="str">
        <f>IFERROR(IF(VLOOKUP(E220,Datengrundlage!$A$4:$M$433,10,FALSE)="x","ja",""),"")</f>
        <v/>
      </c>
      <c r="T220" s="33" t="str">
        <f>IFERROR(IF(VLOOKUP(E220,Datengrundlage!$A$4:$M$433,11,FALSE)="x","ja",""),"")</f>
        <v/>
      </c>
      <c r="U220" s="33" t="str">
        <f>IFERROR(IF(VLOOKUP(E220,Datengrundlage!$A$4:$M$433,12,FALSE)="x","ja",""),"")</f>
        <v/>
      </c>
      <c r="V220" s="756" t="str">
        <f>IFERROR(IF(Q220="ja",VLOOKUP(E220,Datengrundlage!$A$4:$M$433,13,FALSE),""),"")</f>
        <v/>
      </c>
      <c r="W220" s="8" t="str">
        <f t="shared" si="51"/>
        <v/>
      </c>
      <c r="X220" s="154" t="s">
        <v>54</v>
      </c>
      <c r="Y220" s="35">
        <f t="shared" si="55"/>
        <v>0</v>
      </c>
      <c r="Z220" s="35">
        <f t="shared" si="56"/>
        <v>0</v>
      </c>
      <c r="AA220" s="35">
        <f t="shared" si="57"/>
        <v>0</v>
      </c>
      <c r="AB220" s="35">
        <f t="shared" si="58"/>
        <v>0</v>
      </c>
      <c r="AC220" s="35">
        <f t="shared" si="59"/>
        <v>0</v>
      </c>
      <c r="AD220" s="35">
        <f t="shared" si="60"/>
        <v>0</v>
      </c>
      <c r="AE220" s="9">
        <f t="shared" si="52"/>
        <v>0</v>
      </c>
      <c r="AF220" s="119" t="str">
        <f t="shared" si="53"/>
        <v/>
      </c>
    </row>
    <row r="221" spans="3:32" ht="30" customHeight="1" x14ac:dyDescent="0.3">
      <c r="C221" s="8">
        <v>172</v>
      </c>
      <c r="D221" s="118"/>
      <c r="E221" s="39"/>
      <c r="F221" s="53" t="str">
        <f>IFERROR(VLOOKUP(E221,Datengrundlage!$A$4:$M$434,2,FALSE),(""))</f>
        <v/>
      </c>
      <c r="G221" s="40" t="s">
        <v>55</v>
      </c>
      <c r="H221" s="53" t="str">
        <f>IFERROR(IF(AND(OR(E221=250,E221=434),G221="großkörnig"),"Leguminosenmischung, großkörnig",IF(AND(OR(E221=250,E221=434),G221="kleinkörnig"),"Leguminosenmischung, kleinkörnig",VLOOKUP(E221,Datengrundlage!$A$4:$M$434,6,FALSE))),"")</f>
        <v/>
      </c>
      <c r="I221" s="53" t="str">
        <f>IFERROR(VLOOKUP(E221,Datengrundlage!$A$4:$M$434,3,FALSE),"")</f>
        <v/>
      </c>
      <c r="J221" s="131" t="str">
        <f>IFERROR(VLOOKUP(E221,Datengrundlage!$A$3:$O$434,15,FALSE),"")</f>
        <v/>
      </c>
      <c r="K221" s="131" t="str">
        <f>IFERROR(VLOOKUP(E221,Datengrundlage!$A$3:$P$433,16,FALSE),"")</f>
        <v/>
      </c>
      <c r="L221" s="42"/>
      <c r="M221" s="57" t="str">
        <f t="shared" si="54"/>
        <v/>
      </c>
      <c r="N221" s="34">
        <f t="shared" si="42"/>
        <v>0</v>
      </c>
      <c r="O221" s="34" t="str">
        <f t="shared" si="49"/>
        <v/>
      </c>
      <c r="P221" s="34" t="str">
        <f t="shared" si="50"/>
        <v/>
      </c>
      <c r="Q221" s="40" t="s">
        <v>55</v>
      </c>
      <c r="R221" s="44">
        <v>0</v>
      </c>
      <c r="S221" s="33" t="str">
        <f>IFERROR(IF(VLOOKUP(E221,Datengrundlage!$A$4:$M$433,10,FALSE)="x","ja",""),"")</f>
        <v/>
      </c>
      <c r="T221" s="33" t="str">
        <f>IFERROR(IF(VLOOKUP(E221,Datengrundlage!$A$4:$M$433,11,FALSE)="x","ja",""),"")</f>
        <v/>
      </c>
      <c r="U221" s="33" t="str">
        <f>IFERROR(IF(VLOOKUP(E221,Datengrundlage!$A$4:$M$433,12,FALSE)="x","ja",""),"")</f>
        <v/>
      </c>
      <c r="V221" s="756" t="str">
        <f>IFERROR(IF(Q221="ja",VLOOKUP(E221,Datengrundlage!$A$4:$M$433,13,FALSE),""),"")</f>
        <v/>
      </c>
      <c r="W221" s="8" t="str">
        <f t="shared" si="51"/>
        <v/>
      </c>
      <c r="X221" s="154" t="s">
        <v>54</v>
      </c>
      <c r="Y221" s="35">
        <f t="shared" si="55"/>
        <v>0</v>
      </c>
      <c r="Z221" s="35">
        <f t="shared" si="56"/>
        <v>0</v>
      </c>
      <c r="AA221" s="35">
        <f t="shared" si="57"/>
        <v>0</v>
      </c>
      <c r="AB221" s="35">
        <f t="shared" si="58"/>
        <v>0</v>
      </c>
      <c r="AC221" s="35">
        <f t="shared" si="59"/>
        <v>0</v>
      </c>
      <c r="AD221" s="35">
        <f t="shared" si="60"/>
        <v>0</v>
      </c>
      <c r="AE221" s="9">
        <f t="shared" si="52"/>
        <v>0</v>
      </c>
      <c r="AF221" s="119" t="str">
        <f t="shared" si="53"/>
        <v/>
      </c>
    </row>
    <row r="222" spans="3:32" ht="30" customHeight="1" x14ac:dyDescent="0.3">
      <c r="C222" s="8">
        <v>173</v>
      </c>
      <c r="D222" s="118"/>
      <c r="E222" s="39"/>
      <c r="F222" s="53" t="str">
        <f>IFERROR(VLOOKUP(E222,Datengrundlage!$A$4:$M$434,2,FALSE),(""))</f>
        <v/>
      </c>
      <c r="G222" s="40" t="s">
        <v>55</v>
      </c>
      <c r="H222" s="53" t="str">
        <f>IFERROR(IF(AND(OR(E222=250,E222=434),G222="großkörnig"),"Leguminosenmischung, großkörnig",IF(AND(OR(E222=250,E222=434),G222="kleinkörnig"),"Leguminosenmischung, kleinkörnig",VLOOKUP(E222,Datengrundlage!$A$4:$M$434,6,FALSE))),"")</f>
        <v/>
      </c>
      <c r="I222" s="53" t="str">
        <f>IFERROR(VLOOKUP(E222,Datengrundlage!$A$4:$M$434,3,FALSE),"")</f>
        <v/>
      </c>
      <c r="J222" s="131" t="str">
        <f>IFERROR(VLOOKUP(E222,Datengrundlage!$A$3:$O$434,15,FALSE),"")</f>
        <v/>
      </c>
      <c r="K222" s="131" t="str">
        <f>IFERROR(VLOOKUP(E222,Datengrundlage!$A$3:$P$433,16,FALSE),"")</f>
        <v/>
      </c>
      <c r="L222" s="42"/>
      <c r="M222" s="57" t="str">
        <f t="shared" si="54"/>
        <v/>
      </c>
      <c r="N222" s="34">
        <f t="shared" si="42"/>
        <v>0</v>
      </c>
      <c r="O222" s="34" t="str">
        <f t="shared" si="49"/>
        <v/>
      </c>
      <c r="P222" s="34" t="str">
        <f t="shared" si="50"/>
        <v/>
      </c>
      <c r="Q222" s="40" t="s">
        <v>55</v>
      </c>
      <c r="R222" s="44">
        <v>0</v>
      </c>
      <c r="S222" s="33" t="str">
        <f>IFERROR(IF(VLOOKUP(E222,Datengrundlage!$A$4:$M$433,10,FALSE)="x","ja",""),"")</f>
        <v/>
      </c>
      <c r="T222" s="33" t="str">
        <f>IFERROR(IF(VLOOKUP(E222,Datengrundlage!$A$4:$M$433,11,FALSE)="x","ja",""),"")</f>
        <v/>
      </c>
      <c r="U222" s="33" t="str">
        <f>IFERROR(IF(VLOOKUP(E222,Datengrundlage!$A$4:$M$433,12,FALSE)="x","ja",""),"")</f>
        <v/>
      </c>
      <c r="V222" s="756" t="str">
        <f>IFERROR(IF(Q222="ja",VLOOKUP(E222,Datengrundlage!$A$4:$M$433,13,FALSE),""),"")</f>
        <v/>
      </c>
      <c r="W222" s="8" t="str">
        <f t="shared" si="51"/>
        <v/>
      </c>
      <c r="X222" s="154" t="s">
        <v>54</v>
      </c>
      <c r="Y222" s="35">
        <f t="shared" si="55"/>
        <v>0</v>
      </c>
      <c r="Z222" s="35">
        <f t="shared" si="56"/>
        <v>0</v>
      </c>
      <c r="AA222" s="35">
        <f t="shared" si="57"/>
        <v>0</v>
      </c>
      <c r="AB222" s="35">
        <f t="shared" si="58"/>
        <v>0</v>
      </c>
      <c r="AC222" s="35">
        <f t="shared" si="59"/>
        <v>0</v>
      </c>
      <c r="AD222" s="35">
        <f t="shared" si="60"/>
        <v>0</v>
      </c>
      <c r="AE222" s="9">
        <f t="shared" si="52"/>
        <v>0</v>
      </c>
      <c r="AF222" s="119" t="str">
        <f t="shared" si="53"/>
        <v/>
      </c>
    </row>
    <row r="223" spans="3:32" ht="30" customHeight="1" x14ac:dyDescent="0.3">
      <c r="C223" s="8">
        <v>174</v>
      </c>
      <c r="D223" s="118"/>
      <c r="E223" s="39"/>
      <c r="F223" s="53" t="str">
        <f>IFERROR(VLOOKUP(E223,Datengrundlage!$A$4:$M$434,2,FALSE),(""))</f>
        <v/>
      </c>
      <c r="G223" s="40" t="s">
        <v>55</v>
      </c>
      <c r="H223" s="53" t="str">
        <f>IFERROR(IF(AND(OR(E223=250,E223=434),G223="großkörnig"),"Leguminosenmischung, großkörnig",IF(AND(OR(E223=250,E223=434),G223="kleinkörnig"),"Leguminosenmischung, kleinkörnig",VLOOKUP(E223,Datengrundlage!$A$4:$M$434,6,FALSE))),"")</f>
        <v/>
      </c>
      <c r="I223" s="53" t="str">
        <f>IFERROR(VLOOKUP(E223,Datengrundlage!$A$4:$M$434,3,FALSE),"")</f>
        <v/>
      </c>
      <c r="J223" s="131" t="str">
        <f>IFERROR(VLOOKUP(E223,Datengrundlage!$A$3:$O$434,15,FALSE),"")</f>
        <v/>
      </c>
      <c r="K223" s="131" t="str">
        <f>IFERROR(VLOOKUP(E223,Datengrundlage!$A$3:$P$433,16,FALSE),"")</f>
        <v/>
      </c>
      <c r="L223" s="42"/>
      <c r="M223" s="57" t="str">
        <f t="shared" si="54"/>
        <v/>
      </c>
      <c r="N223" s="34">
        <f t="shared" si="42"/>
        <v>0</v>
      </c>
      <c r="O223" s="34" t="str">
        <f t="shared" si="49"/>
        <v/>
      </c>
      <c r="P223" s="34" t="str">
        <f t="shared" si="50"/>
        <v/>
      </c>
      <c r="Q223" s="40" t="s">
        <v>55</v>
      </c>
      <c r="R223" s="44">
        <v>0</v>
      </c>
      <c r="S223" s="33" t="str">
        <f>IFERROR(IF(VLOOKUP(E223,Datengrundlage!$A$4:$M$433,10,FALSE)="x","ja",""),"")</f>
        <v/>
      </c>
      <c r="T223" s="33" t="str">
        <f>IFERROR(IF(VLOOKUP(E223,Datengrundlage!$A$4:$M$433,11,FALSE)="x","ja",""),"")</f>
        <v/>
      </c>
      <c r="U223" s="33" t="str">
        <f>IFERROR(IF(VLOOKUP(E223,Datengrundlage!$A$4:$M$433,12,FALSE)="x","ja",""),"")</f>
        <v/>
      </c>
      <c r="V223" s="756" t="str">
        <f>IFERROR(IF(Q223="ja",VLOOKUP(E223,Datengrundlage!$A$4:$M$433,13,FALSE),""),"")</f>
        <v/>
      </c>
      <c r="W223" s="8" t="str">
        <f t="shared" si="51"/>
        <v/>
      </c>
      <c r="X223" s="154" t="s">
        <v>54</v>
      </c>
      <c r="Y223" s="35">
        <f t="shared" si="55"/>
        <v>0</v>
      </c>
      <c r="Z223" s="35">
        <f t="shared" si="56"/>
        <v>0</v>
      </c>
      <c r="AA223" s="35">
        <f t="shared" si="57"/>
        <v>0</v>
      </c>
      <c r="AB223" s="35">
        <f t="shared" si="58"/>
        <v>0</v>
      </c>
      <c r="AC223" s="35">
        <f t="shared" si="59"/>
        <v>0</v>
      </c>
      <c r="AD223" s="35">
        <f t="shared" si="60"/>
        <v>0</v>
      </c>
      <c r="AE223" s="9">
        <f t="shared" si="52"/>
        <v>0</v>
      </c>
      <c r="AF223" s="119" t="str">
        <f t="shared" si="53"/>
        <v/>
      </c>
    </row>
    <row r="224" spans="3:32" ht="30" customHeight="1" x14ac:dyDescent="0.3">
      <c r="C224" s="8">
        <v>175</v>
      </c>
      <c r="D224" s="118"/>
      <c r="E224" s="39"/>
      <c r="F224" s="53" t="str">
        <f>IFERROR(VLOOKUP(E224,Datengrundlage!$A$4:$M$434,2,FALSE),(""))</f>
        <v/>
      </c>
      <c r="G224" s="40" t="s">
        <v>55</v>
      </c>
      <c r="H224" s="53" t="str">
        <f>IFERROR(IF(AND(OR(E224=250,E224=434),G224="großkörnig"),"Leguminosenmischung, großkörnig",IF(AND(OR(E224=250,E224=434),G224="kleinkörnig"),"Leguminosenmischung, kleinkörnig",VLOOKUP(E224,Datengrundlage!$A$4:$M$434,6,FALSE))),"")</f>
        <v/>
      </c>
      <c r="I224" s="53" t="str">
        <f>IFERROR(VLOOKUP(E224,Datengrundlage!$A$4:$M$434,3,FALSE),"")</f>
        <v/>
      </c>
      <c r="J224" s="131" t="str">
        <f>IFERROR(VLOOKUP(E224,Datengrundlage!$A$3:$O$434,15,FALSE),"")</f>
        <v/>
      </c>
      <c r="K224" s="131" t="str">
        <f>IFERROR(VLOOKUP(E224,Datengrundlage!$A$3:$P$433,16,FALSE),"")</f>
        <v/>
      </c>
      <c r="L224" s="42"/>
      <c r="M224" s="57" t="str">
        <f t="shared" si="54"/>
        <v/>
      </c>
      <c r="N224" s="34">
        <f t="shared" si="42"/>
        <v>0</v>
      </c>
      <c r="O224" s="34" t="str">
        <f t="shared" si="49"/>
        <v/>
      </c>
      <c r="P224" s="34" t="str">
        <f t="shared" si="50"/>
        <v/>
      </c>
      <c r="Q224" s="40" t="s">
        <v>55</v>
      </c>
      <c r="R224" s="44">
        <v>0</v>
      </c>
      <c r="S224" s="33" t="str">
        <f>IFERROR(IF(VLOOKUP(E224,Datengrundlage!$A$4:$M$433,10,FALSE)="x","ja",""),"")</f>
        <v/>
      </c>
      <c r="T224" s="33" t="str">
        <f>IFERROR(IF(VLOOKUP(E224,Datengrundlage!$A$4:$M$433,11,FALSE)="x","ja",""),"")</f>
        <v/>
      </c>
      <c r="U224" s="33" t="str">
        <f>IFERROR(IF(VLOOKUP(E224,Datengrundlage!$A$4:$M$433,12,FALSE)="x","ja",""),"")</f>
        <v/>
      </c>
      <c r="V224" s="756" t="str">
        <f>IFERROR(IF(Q224="ja",VLOOKUP(E224,Datengrundlage!$A$4:$M$433,13,FALSE),""),"")</f>
        <v/>
      </c>
      <c r="W224" s="8" t="str">
        <f t="shared" si="51"/>
        <v/>
      </c>
      <c r="X224" s="154" t="s">
        <v>54</v>
      </c>
      <c r="Y224" s="35">
        <f t="shared" si="55"/>
        <v>0</v>
      </c>
      <c r="Z224" s="35">
        <f t="shared" si="56"/>
        <v>0</v>
      </c>
      <c r="AA224" s="35">
        <f t="shared" si="57"/>
        <v>0</v>
      </c>
      <c r="AB224" s="35">
        <f t="shared" si="58"/>
        <v>0</v>
      </c>
      <c r="AC224" s="35">
        <f t="shared" si="59"/>
        <v>0</v>
      </c>
      <c r="AD224" s="35">
        <f t="shared" si="60"/>
        <v>0</v>
      </c>
      <c r="AE224" s="9">
        <f t="shared" si="52"/>
        <v>0</v>
      </c>
      <c r="AF224" s="119" t="str">
        <f t="shared" si="53"/>
        <v/>
      </c>
    </row>
    <row r="225" spans="3:32" ht="30" customHeight="1" x14ac:dyDescent="0.3">
      <c r="C225" s="8">
        <v>176</v>
      </c>
      <c r="D225" s="118"/>
      <c r="E225" s="39"/>
      <c r="F225" s="53" t="str">
        <f>IFERROR(VLOOKUP(E225,Datengrundlage!$A$4:$M$434,2,FALSE),(""))</f>
        <v/>
      </c>
      <c r="G225" s="40" t="s">
        <v>55</v>
      </c>
      <c r="H225" s="53" t="str">
        <f>IFERROR(IF(AND(OR(E225=250,E225=434),G225="großkörnig"),"Leguminosenmischung, großkörnig",IF(AND(OR(E225=250,E225=434),G225="kleinkörnig"),"Leguminosenmischung, kleinkörnig",VLOOKUP(E225,Datengrundlage!$A$4:$M$434,6,FALSE))),"")</f>
        <v/>
      </c>
      <c r="I225" s="53" t="str">
        <f>IFERROR(VLOOKUP(E225,Datengrundlage!$A$4:$M$434,3,FALSE),"")</f>
        <v/>
      </c>
      <c r="J225" s="131" t="str">
        <f>IFERROR(VLOOKUP(E225,Datengrundlage!$A$3:$O$434,15,FALSE),"")</f>
        <v/>
      </c>
      <c r="K225" s="131" t="str">
        <f>IFERROR(VLOOKUP(E225,Datengrundlage!$A$3:$P$433,16,FALSE),"")</f>
        <v/>
      </c>
      <c r="L225" s="42"/>
      <c r="M225" s="57" t="str">
        <f t="shared" si="54"/>
        <v/>
      </c>
      <c r="N225" s="34">
        <f t="shared" si="42"/>
        <v>0</v>
      </c>
      <c r="O225" s="34" t="str">
        <f t="shared" si="49"/>
        <v/>
      </c>
      <c r="P225" s="34" t="str">
        <f t="shared" si="50"/>
        <v/>
      </c>
      <c r="Q225" s="40" t="s">
        <v>55</v>
      </c>
      <c r="R225" s="44">
        <v>0</v>
      </c>
      <c r="S225" s="33" t="str">
        <f>IFERROR(IF(VLOOKUP(E225,Datengrundlage!$A$4:$M$433,10,FALSE)="x","ja",""),"")</f>
        <v/>
      </c>
      <c r="T225" s="33" t="str">
        <f>IFERROR(IF(VLOOKUP(E225,Datengrundlage!$A$4:$M$433,11,FALSE)="x","ja",""),"")</f>
        <v/>
      </c>
      <c r="U225" s="33" t="str">
        <f>IFERROR(IF(VLOOKUP(E225,Datengrundlage!$A$4:$M$433,12,FALSE)="x","ja",""),"")</f>
        <v/>
      </c>
      <c r="V225" s="756" t="str">
        <f>IFERROR(IF(Q225="ja",VLOOKUP(E225,Datengrundlage!$A$4:$M$433,13,FALSE),""),"")</f>
        <v/>
      </c>
      <c r="W225" s="8" t="str">
        <f t="shared" si="51"/>
        <v/>
      </c>
      <c r="X225" s="154" t="s">
        <v>54</v>
      </c>
      <c r="Y225" s="35">
        <f t="shared" si="55"/>
        <v>0</v>
      </c>
      <c r="Z225" s="35">
        <f t="shared" si="56"/>
        <v>0</v>
      </c>
      <c r="AA225" s="35">
        <f t="shared" si="57"/>
        <v>0</v>
      </c>
      <c r="AB225" s="35">
        <f t="shared" si="58"/>
        <v>0</v>
      </c>
      <c r="AC225" s="35">
        <f t="shared" si="59"/>
        <v>0</v>
      </c>
      <c r="AD225" s="35">
        <f t="shared" si="60"/>
        <v>0</v>
      </c>
      <c r="AE225" s="9">
        <f t="shared" si="52"/>
        <v>0</v>
      </c>
      <c r="AF225" s="119" t="str">
        <f t="shared" si="53"/>
        <v/>
      </c>
    </row>
    <row r="226" spans="3:32" ht="30" customHeight="1" x14ac:dyDescent="0.3">
      <c r="C226" s="8">
        <v>177</v>
      </c>
      <c r="D226" s="118"/>
      <c r="E226" s="39"/>
      <c r="F226" s="53" t="str">
        <f>IFERROR(VLOOKUP(E226,Datengrundlage!$A$4:$M$434,2,FALSE),(""))</f>
        <v/>
      </c>
      <c r="G226" s="40" t="s">
        <v>55</v>
      </c>
      <c r="H226" s="53" t="str">
        <f>IFERROR(IF(AND(OR(E226=250,E226=434),G226="großkörnig"),"Leguminosenmischung, großkörnig",IF(AND(OR(E226=250,E226=434),G226="kleinkörnig"),"Leguminosenmischung, kleinkörnig",VLOOKUP(E226,Datengrundlage!$A$4:$M$434,6,FALSE))),"")</f>
        <v/>
      </c>
      <c r="I226" s="53" t="str">
        <f>IFERROR(VLOOKUP(E226,Datengrundlage!$A$4:$M$434,3,FALSE),"")</f>
        <v/>
      </c>
      <c r="J226" s="131" t="str">
        <f>IFERROR(VLOOKUP(E226,Datengrundlage!$A$3:$O$434,15,FALSE),"")</f>
        <v/>
      </c>
      <c r="K226" s="131" t="str">
        <f>IFERROR(VLOOKUP(E226,Datengrundlage!$A$3:$P$433,16,FALSE),"")</f>
        <v/>
      </c>
      <c r="L226" s="42"/>
      <c r="M226" s="57" t="str">
        <f t="shared" si="54"/>
        <v/>
      </c>
      <c r="N226" s="34">
        <f t="shared" si="42"/>
        <v>0</v>
      </c>
      <c r="O226" s="34" t="str">
        <f t="shared" si="49"/>
        <v/>
      </c>
      <c r="P226" s="34" t="str">
        <f t="shared" si="50"/>
        <v/>
      </c>
      <c r="Q226" s="40" t="s">
        <v>55</v>
      </c>
      <c r="R226" s="44">
        <v>0</v>
      </c>
      <c r="S226" s="33" t="str">
        <f>IFERROR(IF(VLOOKUP(E226,Datengrundlage!$A$4:$M$433,10,FALSE)="x","ja",""),"")</f>
        <v/>
      </c>
      <c r="T226" s="33" t="str">
        <f>IFERROR(IF(VLOOKUP(E226,Datengrundlage!$A$4:$M$433,11,FALSE)="x","ja",""),"")</f>
        <v/>
      </c>
      <c r="U226" s="33" t="str">
        <f>IFERROR(IF(VLOOKUP(E226,Datengrundlage!$A$4:$M$433,12,FALSE)="x","ja",""),"")</f>
        <v/>
      </c>
      <c r="V226" s="756" t="str">
        <f>IFERROR(IF(Q226="ja",VLOOKUP(E226,Datengrundlage!$A$4:$M$433,13,FALSE),""),"")</f>
        <v/>
      </c>
      <c r="W226" s="8" t="str">
        <f t="shared" si="51"/>
        <v/>
      </c>
      <c r="X226" s="154" t="s">
        <v>54</v>
      </c>
      <c r="Y226" s="35">
        <f t="shared" si="55"/>
        <v>0</v>
      </c>
      <c r="Z226" s="35">
        <f t="shared" si="56"/>
        <v>0</v>
      </c>
      <c r="AA226" s="35">
        <f t="shared" si="57"/>
        <v>0</v>
      </c>
      <c r="AB226" s="35">
        <f t="shared" si="58"/>
        <v>0</v>
      </c>
      <c r="AC226" s="35">
        <f t="shared" si="59"/>
        <v>0</v>
      </c>
      <c r="AD226" s="35">
        <f t="shared" si="60"/>
        <v>0</v>
      </c>
      <c r="AE226" s="9">
        <f t="shared" si="52"/>
        <v>0</v>
      </c>
      <c r="AF226" s="119" t="str">
        <f t="shared" si="53"/>
        <v/>
      </c>
    </row>
    <row r="227" spans="3:32" ht="30" customHeight="1" x14ac:dyDescent="0.3">
      <c r="C227" s="8">
        <v>178</v>
      </c>
      <c r="D227" s="118"/>
      <c r="E227" s="39"/>
      <c r="F227" s="53" t="str">
        <f>IFERROR(VLOOKUP(E227,Datengrundlage!$A$4:$M$434,2,FALSE),(""))</f>
        <v/>
      </c>
      <c r="G227" s="40" t="s">
        <v>55</v>
      </c>
      <c r="H227" s="53" t="str">
        <f>IFERROR(IF(AND(OR(E227=250,E227=434),G227="großkörnig"),"Leguminosenmischung, großkörnig",IF(AND(OR(E227=250,E227=434),G227="kleinkörnig"),"Leguminosenmischung, kleinkörnig",VLOOKUP(E227,Datengrundlage!$A$4:$M$434,6,FALSE))),"")</f>
        <v/>
      </c>
      <c r="I227" s="53" t="str">
        <f>IFERROR(VLOOKUP(E227,Datengrundlage!$A$4:$M$434,3,FALSE),"")</f>
        <v/>
      </c>
      <c r="J227" s="131" t="str">
        <f>IFERROR(VLOOKUP(E227,Datengrundlage!$A$3:$O$434,15,FALSE),"")</f>
        <v/>
      </c>
      <c r="K227" s="131" t="str">
        <f>IFERROR(VLOOKUP(E227,Datengrundlage!$A$3:$P$433,16,FALSE),"")</f>
        <v/>
      </c>
      <c r="L227" s="42"/>
      <c r="M227" s="57" t="str">
        <f t="shared" si="54"/>
        <v/>
      </c>
      <c r="N227" s="34">
        <f t="shared" si="42"/>
        <v>0</v>
      </c>
      <c r="O227" s="34" t="str">
        <f t="shared" si="49"/>
        <v/>
      </c>
      <c r="P227" s="34" t="str">
        <f t="shared" si="50"/>
        <v/>
      </c>
      <c r="Q227" s="40" t="s">
        <v>55</v>
      </c>
      <c r="R227" s="44">
        <v>0</v>
      </c>
      <c r="S227" s="33" t="str">
        <f>IFERROR(IF(VLOOKUP(E227,Datengrundlage!$A$4:$M$433,10,FALSE)="x","ja",""),"")</f>
        <v/>
      </c>
      <c r="T227" s="33" t="str">
        <f>IFERROR(IF(VLOOKUP(E227,Datengrundlage!$A$4:$M$433,11,FALSE)="x","ja",""),"")</f>
        <v/>
      </c>
      <c r="U227" s="33" t="str">
        <f>IFERROR(IF(VLOOKUP(E227,Datengrundlage!$A$4:$M$433,12,FALSE)="x","ja",""),"")</f>
        <v/>
      </c>
      <c r="V227" s="756" t="str">
        <f>IFERROR(IF(Q227="ja",VLOOKUP(E227,Datengrundlage!$A$4:$M$433,13,FALSE),""),"")</f>
        <v/>
      </c>
      <c r="W227" s="8" t="str">
        <f t="shared" si="51"/>
        <v/>
      </c>
      <c r="X227" s="154" t="s">
        <v>54</v>
      </c>
      <c r="Y227" s="35">
        <f t="shared" si="55"/>
        <v>0</v>
      </c>
      <c r="Z227" s="35">
        <f t="shared" si="56"/>
        <v>0</v>
      </c>
      <c r="AA227" s="35">
        <f t="shared" si="57"/>
        <v>0</v>
      </c>
      <c r="AB227" s="35">
        <f t="shared" si="58"/>
        <v>0</v>
      </c>
      <c r="AC227" s="35">
        <f t="shared" si="59"/>
        <v>0</v>
      </c>
      <c r="AD227" s="35">
        <f t="shared" si="60"/>
        <v>0</v>
      </c>
      <c r="AE227" s="9">
        <f t="shared" si="52"/>
        <v>0</v>
      </c>
      <c r="AF227" s="119" t="str">
        <f t="shared" si="53"/>
        <v/>
      </c>
    </row>
    <row r="228" spans="3:32" ht="30" customHeight="1" x14ac:dyDescent="0.3">
      <c r="C228" s="8">
        <v>179</v>
      </c>
      <c r="D228" s="118"/>
      <c r="E228" s="39"/>
      <c r="F228" s="53" t="str">
        <f>IFERROR(VLOOKUP(E228,Datengrundlage!$A$4:$M$434,2,FALSE),(""))</f>
        <v/>
      </c>
      <c r="G228" s="40" t="s">
        <v>55</v>
      </c>
      <c r="H228" s="53" t="str">
        <f>IFERROR(IF(AND(OR(E228=250,E228=434),G228="großkörnig"),"Leguminosenmischung, großkörnig",IF(AND(OR(E228=250,E228=434),G228="kleinkörnig"),"Leguminosenmischung, kleinkörnig",VLOOKUP(E228,Datengrundlage!$A$4:$M$434,6,FALSE))),"")</f>
        <v/>
      </c>
      <c r="I228" s="53" t="str">
        <f>IFERROR(VLOOKUP(E228,Datengrundlage!$A$4:$M$434,3,FALSE),"")</f>
        <v/>
      </c>
      <c r="J228" s="131" t="str">
        <f>IFERROR(VLOOKUP(E228,Datengrundlage!$A$3:$O$434,15,FALSE),"")</f>
        <v/>
      </c>
      <c r="K228" s="131" t="str">
        <f>IFERROR(VLOOKUP(E228,Datengrundlage!$A$3:$P$433,16,FALSE),"")</f>
        <v/>
      </c>
      <c r="L228" s="42"/>
      <c r="M228" s="57" t="str">
        <f t="shared" si="54"/>
        <v/>
      </c>
      <c r="N228" s="34">
        <f t="shared" si="42"/>
        <v>0</v>
      </c>
      <c r="O228" s="34" t="str">
        <f t="shared" si="49"/>
        <v/>
      </c>
      <c r="P228" s="34" t="str">
        <f t="shared" si="50"/>
        <v/>
      </c>
      <c r="Q228" s="40" t="s">
        <v>55</v>
      </c>
      <c r="R228" s="44">
        <v>0</v>
      </c>
      <c r="S228" s="33" t="str">
        <f>IFERROR(IF(VLOOKUP(E228,Datengrundlage!$A$4:$M$433,10,FALSE)="x","ja",""),"")</f>
        <v/>
      </c>
      <c r="T228" s="33" t="str">
        <f>IFERROR(IF(VLOOKUP(E228,Datengrundlage!$A$4:$M$433,11,FALSE)="x","ja",""),"")</f>
        <v/>
      </c>
      <c r="U228" s="33" t="str">
        <f>IFERROR(IF(VLOOKUP(E228,Datengrundlage!$A$4:$M$433,12,FALSE)="x","ja",""),"")</f>
        <v/>
      </c>
      <c r="V228" s="756" t="str">
        <f>IFERROR(IF(Q228="ja",VLOOKUP(E228,Datengrundlage!$A$4:$M$433,13,FALSE),""),"")</f>
        <v/>
      </c>
      <c r="W228" s="8" t="str">
        <f t="shared" si="51"/>
        <v/>
      </c>
      <c r="X228" s="154" t="s">
        <v>54</v>
      </c>
      <c r="Y228" s="35">
        <f t="shared" si="55"/>
        <v>0</v>
      </c>
      <c r="Z228" s="35">
        <f t="shared" si="56"/>
        <v>0</v>
      </c>
      <c r="AA228" s="35">
        <f t="shared" si="57"/>
        <v>0</v>
      </c>
      <c r="AB228" s="35">
        <f t="shared" si="58"/>
        <v>0</v>
      </c>
      <c r="AC228" s="35">
        <f t="shared" si="59"/>
        <v>0</v>
      </c>
      <c r="AD228" s="35">
        <f t="shared" si="60"/>
        <v>0</v>
      </c>
      <c r="AE228" s="9">
        <f t="shared" si="52"/>
        <v>0</v>
      </c>
      <c r="AF228" s="119" t="str">
        <f t="shared" si="53"/>
        <v/>
      </c>
    </row>
    <row r="229" spans="3:32" ht="30" customHeight="1" x14ac:dyDescent="0.3">
      <c r="C229" s="8">
        <v>180</v>
      </c>
      <c r="D229" s="118"/>
      <c r="E229" s="39"/>
      <c r="F229" s="53" t="str">
        <f>IFERROR(VLOOKUP(E229,Datengrundlage!$A$4:$M$434,2,FALSE),(""))</f>
        <v/>
      </c>
      <c r="G229" s="40" t="s">
        <v>55</v>
      </c>
      <c r="H229" s="53" t="str">
        <f>IFERROR(IF(AND(OR(E229=250,E229=434),G229="großkörnig"),"Leguminosenmischung, großkörnig",IF(AND(OR(E229=250,E229=434),G229="kleinkörnig"),"Leguminosenmischung, kleinkörnig",VLOOKUP(E229,Datengrundlage!$A$4:$M$434,6,FALSE))),"")</f>
        <v/>
      </c>
      <c r="I229" s="53" t="str">
        <f>IFERROR(VLOOKUP(E229,Datengrundlage!$A$4:$M$434,3,FALSE),"")</f>
        <v/>
      </c>
      <c r="J229" s="131" t="str">
        <f>IFERROR(VLOOKUP(E229,Datengrundlage!$A$3:$O$434,15,FALSE),"")</f>
        <v/>
      </c>
      <c r="K229" s="131" t="str">
        <f>IFERROR(VLOOKUP(E229,Datengrundlage!$A$3:$P$433,16,FALSE),"")</f>
        <v/>
      </c>
      <c r="L229" s="42"/>
      <c r="M229" s="57" t="str">
        <f t="shared" si="54"/>
        <v/>
      </c>
      <c r="N229" s="34">
        <f t="shared" si="42"/>
        <v>0</v>
      </c>
      <c r="O229" s="34" t="str">
        <f t="shared" si="49"/>
        <v/>
      </c>
      <c r="P229" s="34" t="str">
        <f t="shared" si="50"/>
        <v/>
      </c>
      <c r="Q229" s="40" t="s">
        <v>55</v>
      </c>
      <c r="R229" s="44">
        <v>0</v>
      </c>
      <c r="S229" s="33" t="str">
        <f>IFERROR(IF(VLOOKUP(E229,Datengrundlage!$A$4:$M$433,10,FALSE)="x","ja",""),"")</f>
        <v/>
      </c>
      <c r="T229" s="33" t="str">
        <f>IFERROR(IF(VLOOKUP(E229,Datengrundlage!$A$4:$M$433,11,FALSE)="x","ja",""),"")</f>
        <v/>
      </c>
      <c r="U229" s="33" t="str">
        <f>IFERROR(IF(VLOOKUP(E229,Datengrundlage!$A$4:$M$433,12,FALSE)="x","ja",""),"")</f>
        <v/>
      </c>
      <c r="V229" s="756" t="str">
        <f>IFERROR(IF(Q229="ja",VLOOKUP(E229,Datengrundlage!$A$4:$M$433,13,FALSE),""),"")</f>
        <v/>
      </c>
      <c r="W229" s="8" t="str">
        <f t="shared" si="51"/>
        <v/>
      </c>
      <c r="X229" s="154" t="s">
        <v>54</v>
      </c>
      <c r="Y229" s="35">
        <f t="shared" si="55"/>
        <v>0</v>
      </c>
      <c r="Z229" s="35">
        <f t="shared" si="56"/>
        <v>0</v>
      </c>
      <c r="AA229" s="35">
        <f t="shared" si="57"/>
        <v>0</v>
      </c>
      <c r="AB229" s="35">
        <f t="shared" si="58"/>
        <v>0</v>
      </c>
      <c r="AC229" s="35">
        <f t="shared" si="59"/>
        <v>0</v>
      </c>
      <c r="AD229" s="35">
        <f t="shared" si="60"/>
        <v>0</v>
      </c>
      <c r="AE229" s="9">
        <f t="shared" si="52"/>
        <v>0</v>
      </c>
      <c r="AF229" s="119" t="str">
        <f t="shared" si="53"/>
        <v/>
      </c>
    </row>
    <row r="230" spans="3:32" ht="30" customHeight="1" x14ac:dyDescent="0.3">
      <c r="C230" s="8">
        <v>181</v>
      </c>
      <c r="D230" s="118"/>
      <c r="E230" s="39"/>
      <c r="F230" s="53" t="str">
        <f>IFERROR(VLOOKUP(E230,Datengrundlage!$A$4:$M$434,2,FALSE),(""))</f>
        <v/>
      </c>
      <c r="G230" s="40" t="s">
        <v>55</v>
      </c>
      <c r="H230" s="53" t="str">
        <f>IFERROR(IF(AND(OR(E230=250,E230=434),G230="großkörnig"),"Leguminosenmischung, großkörnig",IF(AND(OR(E230=250,E230=434),G230="kleinkörnig"),"Leguminosenmischung, kleinkörnig",VLOOKUP(E230,Datengrundlage!$A$4:$M$434,6,FALSE))),"")</f>
        <v/>
      </c>
      <c r="I230" s="53" t="str">
        <f>IFERROR(VLOOKUP(E230,Datengrundlage!$A$4:$M$434,3,FALSE),"")</f>
        <v/>
      </c>
      <c r="J230" s="131" t="str">
        <f>IFERROR(VLOOKUP(E230,Datengrundlage!$A$3:$O$434,15,FALSE),"")</f>
        <v/>
      </c>
      <c r="K230" s="131" t="str">
        <f>IFERROR(VLOOKUP(E230,Datengrundlage!$A$3:$P$433,16,FALSE),"")</f>
        <v/>
      </c>
      <c r="L230" s="42"/>
      <c r="M230" s="57" t="str">
        <f t="shared" si="54"/>
        <v/>
      </c>
      <c r="N230" s="34">
        <f t="shared" si="42"/>
        <v>0</v>
      </c>
      <c r="O230" s="34" t="str">
        <f t="shared" si="49"/>
        <v/>
      </c>
      <c r="P230" s="34" t="str">
        <f t="shared" si="50"/>
        <v/>
      </c>
      <c r="Q230" s="40" t="s">
        <v>55</v>
      </c>
      <c r="R230" s="44">
        <v>0</v>
      </c>
      <c r="S230" s="33" t="str">
        <f>IFERROR(IF(VLOOKUP(E230,Datengrundlage!$A$4:$M$433,10,FALSE)="x","ja",""),"")</f>
        <v/>
      </c>
      <c r="T230" s="33" t="str">
        <f>IFERROR(IF(VLOOKUP(E230,Datengrundlage!$A$4:$M$433,11,FALSE)="x","ja",""),"")</f>
        <v/>
      </c>
      <c r="U230" s="33" t="str">
        <f>IFERROR(IF(VLOOKUP(E230,Datengrundlage!$A$4:$M$433,12,FALSE)="x","ja",""),"")</f>
        <v/>
      </c>
      <c r="V230" s="756" t="str">
        <f>IFERROR(IF(Q230="ja",VLOOKUP(E230,Datengrundlage!$A$4:$M$433,13,FALSE),""),"")</f>
        <v/>
      </c>
      <c r="W230" s="8" t="str">
        <f t="shared" si="51"/>
        <v/>
      </c>
      <c r="X230" s="154" t="s">
        <v>54</v>
      </c>
      <c r="Y230" s="35">
        <f t="shared" si="55"/>
        <v>0</v>
      </c>
      <c r="Z230" s="35">
        <f t="shared" si="56"/>
        <v>0</v>
      </c>
      <c r="AA230" s="35">
        <f t="shared" si="57"/>
        <v>0</v>
      </c>
      <c r="AB230" s="35">
        <f t="shared" si="58"/>
        <v>0</v>
      </c>
      <c r="AC230" s="35">
        <f t="shared" si="59"/>
        <v>0</v>
      </c>
      <c r="AD230" s="35">
        <f t="shared" si="60"/>
        <v>0</v>
      </c>
      <c r="AE230" s="9">
        <f t="shared" si="52"/>
        <v>0</v>
      </c>
      <c r="AF230" s="119" t="str">
        <f t="shared" si="53"/>
        <v/>
      </c>
    </row>
    <row r="231" spans="3:32" ht="30" customHeight="1" x14ac:dyDescent="0.3">
      <c r="C231" s="8">
        <v>182</v>
      </c>
      <c r="D231" s="118"/>
      <c r="E231" s="39"/>
      <c r="F231" s="53" t="str">
        <f>IFERROR(VLOOKUP(E231,Datengrundlage!$A$4:$M$434,2,FALSE),(""))</f>
        <v/>
      </c>
      <c r="G231" s="40" t="s">
        <v>55</v>
      </c>
      <c r="H231" s="53" t="str">
        <f>IFERROR(IF(AND(OR(E231=250,E231=434),G231="großkörnig"),"Leguminosenmischung, großkörnig",IF(AND(OR(E231=250,E231=434),G231="kleinkörnig"),"Leguminosenmischung, kleinkörnig",VLOOKUP(E231,Datengrundlage!$A$4:$M$434,6,FALSE))),"")</f>
        <v/>
      </c>
      <c r="I231" s="53" t="str">
        <f>IFERROR(VLOOKUP(E231,Datengrundlage!$A$4:$M$434,3,FALSE),"")</f>
        <v/>
      </c>
      <c r="J231" s="131" t="str">
        <f>IFERROR(VLOOKUP(E231,Datengrundlage!$A$3:$O$434,15,FALSE),"")</f>
        <v/>
      </c>
      <c r="K231" s="131" t="str">
        <f>IFERROR(VLOOKUP(E231,Datengrundlage!$A$3:$P$433,16,FALSE),"")</f>
        <v/>
      </c>
      <c r="L231" s="42"/>
      <c r="M231" s="57" t="str">
        <f t="shared" si="54"/>
        <v/>
      </c>
      <c r="N231" s="34">
        <f t="shared" si="42"/>
        <v>0</v>
      </c>
      <c r="O231" s="34" t="str">
        <f t="shared" si="49"/>
        <v/>
      </c>
      <c r="P231" s="34" t="str">
        <f t="shared" si="50"/>
        <v/>
      </c>
      <c r="Q231" s="40" t="s">
        <v>55</v>
      </c>
      <c r="R231" s="44">
        <v>0</v>
      </c>
      <c r="S231" s="33" t="str">
        <f>IFERROR(IF(VLOOKUP(E231,Datengrundlage!$A$4:$M$433,10,FALSE)="x","ja",""),"")</f>
        <v/>
      </c>
      <c r="T231" s="33" t="str">
        <f>IFERROR(IF(VLOOKUP(E231,Datengrundlage!$A$4:$M$433,11,FALSE)="x","ja",""),"")</f>
        <v/>
      </c>
      <c r="U231" s="33" t="str">
        <f>IFERROR(IF(VLOOKUP(E231,Datengrundlage!$A$4:$M$433,12,FALSE)="x","ja",""),"")</f>
        <v/>
      </c>
      <c r="V231" s="756" t="str">
        <f>IFERROR(IF(Q231="ja",VLOOKUP(E231,Datengrundlage!$A$4:$M$433,13,FALSE),""),"")</f>
        <v/>
      </c>
      <c r="W231" s="8" t="str">
        <f t="shared" si="51"/>
        <v/>
      </c>
      <c r="X231" s="154" t="s">
        <v>54</v>
      </c>
      <c r="Y231" s="35">
        <f t="shared" si="55"/>
        <v>0</v>
      </c>
      <c r="Z231" s="35">
        <f t="shared" si="56"/>
        <v>0</v>
      </c>
      <c r="AA231" s="35">
        <f t="shared" si="57"/>
        <v>0</v>
      </c>
      <c r="AB231" s="35">
        <f t="shared" si="58"/>
        <v>0</v>
      </c>
      <c r="AC231" s="35">
        <f t="shared" si="59"/>
        <v>0</v>
      </c>
      <c r="AD231" s="35">
        <f t="shared" si="60"/>
        <v>0</v>
      </c>
      <c r="AE231" s="9">
        <f t="shared" si="52"/>
        <v>0</v>
      </c>
      <c r="AF231" s="119" t="str">
        <f t="shared" si="53"/>
        <v/>
      </c>
    </row>
    <row r="232" spans="3:32" ht="30" customHeight="1" x14ac:dyDescent="0.3">
      <c r="C232" s="8">
        <v>183</v>
      </c>
      <c r="D232" s="118"/>
      <c r="E232" s="39"/>
      <c r="F232" s="53" t="str">
        <f>IFERROR(VLOOKUP(E232,Datengrundlage!$A$4:$M$434,2,FALSE),(""))</f>
        <v/>
      </c>
      <c r="G232" s="40" t="s">
        <v>55</v>
      </c>
      <c r="H232" s="53" t="str">
        <f>IFERROR(IF(AND(OR(E232=250,E232=434),G232="großkörnig"),"Leguminosenmischung, großkörnig",IF(AND(OR(E232=250,E232=434),G232="kleinkörnig"),"Leguminosenmischung, kleinkörnig",VLOOKUP(E232,Datengrundlage!$A$4:$M$434,6,FALSE))),"")</f>
        <v/>
      </c>
      <c r="I232" s="53" t="str">
        <f>IFERROR(VLOOKUP(E232,Datengrundlage!$A$4:$M$434,3,FALSE),"")</f>
        <v/>
      </c>
      <c r="J232" s="131" t="str">
        <f>IFERROR(VLOOKUP(E232,Datengrundlage!$A$3:$O$434,15,FALSE),"")</f>
        <v/>
      </c>
      <c r="K232" s="131" t="str">
        <f>IFERROR(VLOOKUP(E232,Datengrundlage!$A$3:$P$433,16,FALSE),"")</f>
        <v/>
      </c>
      <c r="L232" s="42"/>
      <c r="M232" s="57" t="str">
        <f t="shared" si="54"/>
        <v/>
      </c>
      <c r="N232" s="34">
        <f t="shared" si="42"/>
        <v>0</v>
      </c>
      <c r="O232" s="34" t="str">
        <f t="shared" si="49"/>
        <v/>
      </c>
      <c r="P232" s="34" t="str">
        <f t="shared" si="50"/>
        <v/>
      </c>
      <c r="Q232" s="40" t="s">
        <v>55</v>
      </c>
      <c r="R232" s="44">
        <v>0</v>
      </c>
      <c r="S232" s="33" t="str">
        <f>IFERROR(IF(VLOOKUP(E232,Datengrundlage!$A$4:$M$433,10,FALSE)="x","ja",""),"")</f>
        <v/>
      </c>
      <c r="T232" s="33" t="str">
        <f>IFERROR(IF(VLOOKUP(E232,Datengrundlage!$A$4:$M$433,11,FALSE)="x","ja",""),"")</f>
        <v/>
      </c>
      <c r="U232" s="33" t="str">
        <f>IFERROR(IF(VLOOKUP(E232,Datengrundlage!$A$4:$M$433,12,FALSE)="x","ja",""),"")</f>
        <v/>
      </c>
      <c r="V232" s="756" t="str">
        <f>IFERROR(IF(Q232="ja",VLOOKUP(E232,Datengrundlage!$A$4:$M$433,13,FALSE),""),"")</f>
        <v/>
      </c>
      <c r="W232" s="8" t="str">
        <f t="shared" si="51"/>
        <v/>
      </c>
      <c r="X232" s="154" t="s">
        <v>54</v>
      </c>
      <c r="Y232" s="35">
        <f t="shared" si="55"/>
        <v>0</v>
      </c>
      <c r="Z232" s="35">
        <f t="shared" si="56"/>
        <v>0</v>
      </c>
      <c r="AA232" s="35">
        <f t="shared" si="57"/>
        <v>0</v>
      </c>
      <c r="AB232" s="35">
        <f t="shared" si="58"/>
        <v>0</v>
      </c>
      <c r="AC232" s="35">
        <f t="shared" si="59"/>
        <v>0</v>
      </c>
      <c r="AD232" s="35">
        <f t="shared" si="60"/>
        <v>0</v>
      </c>
      <c r="AE232" s="9">
        <f t="shared" si="52"/>
        <v>0</v>
      </c>
      <c r="AF232" s="119" t="str">
        <f t="shared" si="53"/>
        <v/>
      </c>
    </row>
    <row r="233" spans="3:32" ht="30" customHeight="1" x14ac:dyDescent="0.3">
      <c r="C233" s="8">
        <v>184</v>
      </c>
      <c r="D233" s="118"/>
      <c r="E233" s="39"/>
      <c r="F233" s="53" t="str">
        <f>IFERROR(VLOOKUP(E233,Datengrundlage!$A$4:$M$434,2,FALSE),(""))</f>
        <v/>
      </c>
      <c r="G233" s="40" t="s">
        <v>55</v>
      </c>
      <c r="H233" s="53" t="str">
        <f>IFERROR(IF(AND(OR(E233=250,E233=434),G233="großkörnig"),"Leguminosenmischung, großkörnig",IF(AND(OR(E233=250,E233=434),G233="kleinkörnig"),"Leguminosenmischung, kleinkörnig",VLOOKUP(E233,Datengrundlage!$A$4:$M$434,6,FALSE))),"")</f>
        <v/>
      </c>
      <c r="I233" s="53" t="str">
        <f>IFERROR(VLOOKUP(E233,Datengrundlage!$A$4:$M$434,3,FALSE),"")</f>
        <v/>
      </c>
      <c r="J233" s="131" t="str">
        <f>IFERROR(VLOOKUP(E233,Datengrundlage!$A$3:$O$434,15,FALSE),"")</f>
        <v/>
      </c>
      <c r="K233" s="131" t="str">
        <f>IFERROR(VLOOKUP(E233,Datengrundlage!$A$3:$P$433,16,FALSE),"")</f>
        <v/>
      </c>
      <c r="L233" s="42"/>
      <c r="M233" s="57" t="str">
        <f t="shared" si="54"/>
        <v/>
      </c>
      <c r="N233" s="34">
        <f t="shared" si="42"/>
        <v>0</v>
      </c>
      <c r="O233" s="34" t="str">
        <f t="shared" si="49"/>
        <v/>
      </c>
      <c r="P233" s="34" t="str">
        <f t="shared" si="50"/>
        <v/>
      </c>
      <c r="Q233" s="40" t="s">
        <v>55</v>
      </c>
      <c r="R233" s="44">
        <v>0</v>
      </c>
      <c r="S233" s="33" t="str">
        <f>IFERROR(IF(VLOOKUP(E233,Datengrundlage!$A$4:$M$433,10,FALSE)="x","ja",""),"")</f>
        <v/>
      </c>
      <c r="T233" s="33" t="str">
        <f>IFERROR(IF(VLOOKUP(E233,Datengrundlage!$A$4:$M$433,11,FALSE)="x","ja",""),"")</f>
        <v/>
      </c>
      <c r="U233" s="33" t="str">
        <f>IFERROR(IF(VLOOKUP(E233,Datengrundlage!$A$4:$M$433,12,FALSE)="x","ja",""),"")</f>
        <v/>
      </c>
      <c r="V233" s="756" t="str">
        <f>IFERROR(IF(Q233="ja",VLOOKUP(E233,Datengrundlage!$A$4:$M$433,13,FALSE),""),"")</f>
        <v/>
      </c>
      <c r="W233" s="8" t="str">
        <f t="shared" si="51"/>
        <v/>
      </c>
      <c r="X233" s="154" t="s">
        <v>54</v>
      </c>
      <c r="Y233" s="35">
        <f t="shared" si="55"/>
        <v>0</v>
      </c>
      <c r="Z233" s="35">
        <f t="shared" si="56"/>
        <v>0</v>
      </c>
      <c r="AA233" s="35">
        <f t="shared" si="57"/>
        <v>0</v>
      </c>
      <c r="AB233" s="35">
        <f t="shared" si="58"/>
        <v>0</v>
      </c>
      <c r="AC233" s="35">
        <f t="shared" si="59"/>
        <v>0</v>
      </c>
      <c r="AD233" s="35">
        <f t="shared" si="60"/>
        <v>0</v>
      </c>
      <c r="AE233" s="9">
        <f t="shared" si="52"/>
        <v>0</v>
      </c>
      <c r="AF233" s="119" t="str">
        <f t="shared" si="53"/>
        <v/>
      </c>
    </row>
    <row r="234" spans="3:32" ht="30" customHeight="1" x14ac:dyDescent="0.3">
      <c r="C234" s="8">
        <v>185</v>
      </c>
      <c r="D234" s="118"/>
      <c r="E234" s="39"/>
      <c r="F234" s="53" t="str">
        <f>IFERROR(VLOOKUP(E234,Datengrundlage!$A$4:$M$434,2,FALSE),(""))</f>
        <v/>
      </c>
      <c r="G234" s="40" t="s">
        <v>55</v>
      </c>
      <c r="H234" s="53" t="str">
        <f>IFERROR(IF(AND(OR(E234=250,E234=434),G234="großkörnig"),"Leguminosenmischung, großkörnig",IF(AND(OR(E234=250,E234=434),G234="kleinkörnig"),"Leguminosenmischung, kleinkörnig",VLOOKUP(E234,Datengrundlage!$A$4:$M$434,6,FALSE))),"")</f>
        <v/>
      </c>
      <c r="I234" s="53" t="str">
        <f>IFERROR(VLOOKUP(E234,Datengrundlage!$A$4:$M$434,3,FALSE),"")</f>
        <v/>
      </c>
      <c r="J234" s="131" t="str">
        <f>IFERROR(VLOOKUP(E234,Datengrundlage!$A$3:$O$434,15,FALSE),"")</f>
        <v/>
      </c>
      <c r="K234" s="131" t="str">
        <f>IFERROR(VLOOKUP(E234,Datengrundlage!$A$3:$P$433,16,FALSE),"")</f>
        <v/>
      </c>
      <c r="L234" s="42"/>
      <c r="M234" s="57" t="str">
        <f t="shared" si="54"/>
        <v/>
      </c>
      <c r="N234" s="34">
        <f t="shared" si="42"/>
        <v>0</v>
      </c>
      <c r="O234" s="34" t="str">
        <f t="shared" si="49"/>
        <v/>
      </c>
      <c r="P234" s="34" t="str">
        <f t="shared" si="50"/>
        <v/>
      </c>
      <c r="Q234" s="40" t="s">
        <v>55</v>
      </c>
      <c r="R234" s="44">
        <v>0</v>
      </c>
      <c r="S234" s="33" t="str">
        <f>IFERROR(IF(VLOOKUP(E234,Datengrundlage!$A$4:$M$433,10,FALSE)="x","ja",""),"")</f>
        <v/>
      </c>
      <c r="T234" s="33" t="str">
        <f>IFERROR(IF(VLOOKUP(E234,Datengrundlage!$A$4:$M$433,11,FALSE)="x","ja",""),"")</f>
        <v/>
      </c>
      <c r="U234" s="33" t="str">
        <f>IFERROR(IF(VLOOKUP(E234,Datengrundlage!$A$4:$M$433,12,FALSE)="x","ja",""),"")</f>
        <v/>
      </c>
      <c r="V234" s="756" t="str">
        <f>IFERROR(IF(Q234="ja",VLOOKUP(E234,Datengrundlage!$A$4:$M$433,13,FALSE),""),"")</f>
        <v/>
      </c>
      <c r="W234" s="8" t="str">
        <f t="shared" si="51"/>
        <v/>
      </c>
      <c r="X234" s="154" t="s">
        <v>54</v>
      </c>
      <c r="Y234" s="35">
        <f t="shared" si="55"/>
        <v>0</v>
      </c>
      <c r="Z234" s="35">
        <f t="shared" si="56"/>
        <v>0</v>
      </c>
      <c r="AA234" s="35">
        <f t="shared" si="57"/>
        <v>0</v>
      </c>
      <c r="AB234" s="35">
        <f t="shared" si="58"/>
        <v>0</v>
      </c>
      <c r="AC234" s="35">
        <f t="shared" si="59"/>
        <v>0</v>
      </c>
      <c r="AD234" s="35">
        <f t="shared" si="60"/>
        <v>0</v>
      </c>
      <c r="AE234" s="9">
        <f t="shared" si="52"/>
        <v>0</v>
      </c>
      <c r="AF234" s="119" t="str">
        <f t="shared" si="53"/>
        <v/>
      </c>
    </row>
    <row r="235" spans="3:32" ht="30" customHeight="1" x14ac:dyDescent="0.3">
      <c r="C235" s="8">
        <v>186</v>
      </c>
      <c r="D235" s="118"/>
      <c r="E235" s="39"/>
      <c r="F235" s="53" t="str">
        <f>IFERROR(VLOOKUP(E235,Datengrundlage!$A$4:$M$434,2,FALSE),(""))</f>
        <v/>
      </c>
      <c r="G235" s="40" t="s">
        <v>55</v>
      </c>
      <c r="H235" s="53" t="str">
        <f>IFERROR(IF(AND(OR(E235=250,E235=434),G235="großkörnig"),"Leguminosenmischung, großkörnig",IF(AND(OR(E235=250,E235=434),G235="kleinkörnig"),"Leguminosenmischung, kleinkörnig",VLOOKUP(E235,Datengrundlage!$A$4:$M$434,6,FALSE))),"")</f>
        <v/>
      </c>
      <c r="I235" s="53" t="str">
        <f>IFERROR(VLOOKUP(E235,Datengrundlage!$A$4:$M$434,3,FALSE),"")</f>
        <v/>
      </c>
      <c r="J235" s="131" t="str">
        <f>IFERROR(VLOOKUP(E235,Datengrundlage!$A$3:$O$434,15,FALSE),"")</f>
        <v/>
      </c>
      <c r="K235" s="131" t="str">
        <f>IFERROR(VLOOKUP(E235,Datengrundlage!$A$3:$P$433,16,FALSE),"")</f>
        <v/>
      </c>
      <c r="L235" s="42"/>
      <c r="M235" s="57" t="str">
        <f t="shared" si="54"/>
        <v/>
      </c>
      <c r="N235" s="34">
        <f t="shared" si="42"/>
        <v>0</v>
      </c>
      <c r="O235" s="34" t="str">
        <f t="shared" si="49"/>
        <v/>
      </c>
      <c r="P235" s="34" t="str">
        <f t="shared" si="50"/>
        <v/>
      </c>
      <c r="Q235" s="40" t="s">
        <v>55</v>
      </c>
      <c r="R235" s="44">
        <v>0</v>
      </c>
      <c r="S235" s="33" t="str">
        <f>IFERROR(IF(VLOOKUP(E235,Datengrundlage!$A$4:$M$433,10,FALSE)="x","ja",""),"")</f>
        <v/>
      </c>
      <c r="T235" s="33" t="str">
        <f>IFERROR(IF(VLOOKUP(E235,Datengrundlage!$A$4:$M$433,11,FALSE)="x","ja",""),"")</f>
        <v/>
      </c>
      <c r="U235" s="33" t="str">
        <f>IFERROR(IF(VLOOKUP(E235,Datengrundlage!$A$4:$M$433,12,FALSE)="x","ja",""),"")</f>
        <v/>
      </c>
      <c r="V235" s="756" t="str">
        <f>IFERROR(IF(Q235="ja",VLOOKUP(E235,Datengrundlage!$A$4:$M$433,13,FALSE),""),"")</f>
        <v/>
      </c>
      <c r="W235" s="8" t="str">
        <f t="shared" si="51"/>
        <v/>
      </c>
      <c r="X235" s="154" t="s">
        <v>54</v>
      </c>
      <c r="Y235" s="35">
        <f t="shared" si="55"/>
        <v>0</v>
      </c>
      <c r="Z235" s="35">
        <f t="shared" si="56"/>
        <v>0</v>
      </c>
      <c r="AA235" s="35">
        <f t="shared" si="57"/>
        <v>0</v>
      </c>
      <c r="AB235" s="35">
        <f t="shared" si="58"/>
        <v>0</v>
      </c>
      <c r="AC235" s="35">
        <f t="shared" si="59"/>
        <v>0</v>
      </c>
      <c r="AD235" s="35">
        <f t="shared" si="60"/>
        <v>0</v>
      </c>
      <c r="AE235" s="9">
        <f t="shared" si="52"/>
        <v>0</v>
      </c>
      <c r="AF235" s="119" t="str">
        <f t="shared" si="53"/>
        <v/>
      </c>
    </row>
    <row r="236" spans="3:32" ht="30" customHeight="1" x14ac:dyDescent="0.3">
      <c r="C236" s="8">
        <v>187</v>
      </c>
      <c r="D236" s="118"/>
      <c r="E236" s="39"/>
      <c r="F236" s="53" t="str">
        <f>IFERROR(VLOOKUP(E236,Datengrundlage!$A$4:$M$434,2,FALSE),(""))</f>
        <v/>
      </c>
      <c r="G236" s="40" t="s">
        <v>55</v>
      </c>
      <c r="H236" s="53" t="str">
        <f>IFERROR(IF(AND(OR(E236=250,E236=434),G236="großkörnig"),"Leguminosenmischung, großkörnig",IF(AND(OR(E236=250,E236=434),G236="kleinkörnig"),"Leguminosenmischung, kleinkörnig",VLOOKUP(E236,Datengrundlage!$A$4:$M$434,6,FALSE))),"")</f>
        <v/>
      </c>
      <c r="I236" s="53" t="str">
        <f>IFERROR(VLOOKUP(E236,Datengrundlage!$A$4:$M$434,3,FALSE),"")</f>
        <v/>
      </c>
      <c r="J236" s="131" t="str">
        <f>IFERROR(VLOOKUP(E236,Datengrundlage!$A$3:$O$434,15,FALSE),"")</f>
        <v/>
      </c>
      <c r="K236" s="131" t="str">
        <f>IFERROR(VLOOKUP(E236,Datengrundlage!$A$3:$P$433,16,FALSE),"")</f>
        <v/>
      </c>
      <c r="L236" s="42"/>
      <c r="M236" s="57" t="str">
        <f t="shared" si="54"/>
        <v/>
      </c>
      <c r="N236" s="34">
        <f t="shared" si="42"/>
        <v>0</v>
      </c>
      <c r="O236" s="34" t="str">
        <f t="shared" si="49"/>
        <v/>
      </c>
      <c r="P236" s="34" t="str">
        <f t="shared" si="50"/>
        <v/>
      </c>
      <c r="Q236" s="40" t="s">
        <v>55</v>
      </c>
      <c r="R236" s="44">
        <v>0</v>
      </c>
      <c r="S236" s="33" t="str">
        <f>IFERROR(IF(VLOOKUP(E236,Datengrundlage!$A$4:$M$433,10,FALSE)="x","ja",""),"")</f>
        <v/>
      </c>
      <c r="T236" s="33" t="str">
        <f>IFERROR(IF(VLOOKUP(E236,Datengrundlage!$A$4:$M$433,11,FALSE)="x","ja",""),"")</f>
        <v/>
      </c>
      <c r="U236" s="33" t="str">
        <f>IFERROR(IF(VLOOKUP(E236,Datengrundlage!$A$4:$M$433,12,FALSE)="x","ja",""),"")</f>
        <v/>
      </c>
      <c r="V236" s="756" t="str">
        <f>IFERROR(IF(Q236="ja",VLOOKUP(E236,Datengrundlage!$A$4:$M$433,13,FALSE),""),"")</f>
        <v/>
      </c>
      <c r="W236" s="8" t="str">
        <f t="shared" si="51"/>
        <v/>
      </c>
      <c r="X236" s="154" t="s">
        <v>54</v>
      </c>
      <c r="Y236" s="35">
        <f t="shared" si="55"/>
        <v>0</v>
      </c>
      <c r="Z236" s="35">
        <f t="shared" si="56"/>
        <v>0</v>
      </c>
      <c r="AA236" s="35">
        <f t="shared" si="57"/>
        <v>0</v>
      </c>
      <c r="AB236" s="35">
        <f t="shared" si="58"/>
        <v>0</v>
      </c>
      <c r="AC236" s="35">
        <f t="shared" si="59"/>
        <v>0</v>
      </c>
      <c r="AD236" s="35">
        <f t="shared" si="60"/>
        <v>0</v>
      </c>
      <c r="AE236" s="9">
        <f t="shared" si="52"/>
        <v>0</v>
      </c>
      <c r="AF236" s="119" t="str">
        <f t="shared" si="53"/>
        <v/>
      </c>
    </row>
    <row r="237" spans="3:32" ht="30" customHeight="1" x14ac:dyDescent="0.3">
      <c r="C237" s="8">
        <v>188</v>
      </c>
      <c r="D237" s="118"/>
      <c r="E237" s="39"/>
      <c r="F237" s="53" t="str">
        <f>IFERROR(VLOOKUP(E237,Datengrundlage!$A$4:$M$434,2,FALSE),(""))</f>
        <v/>
      </c>
      <c r="G237" s="40" t="s">
        <v>55</v>
      </c>
      <c r="H237" s="53" t="str">
        <f>IFERROR(IF(AND(OR(E237=250,E237=434),G237="großkörnig"),"Leguminosenmischung, großkörnig",IF(AND(OR(E237=250,E237=434),G237="kleinkörnig"),"Leguminosenmischung, kleinkörnig",VLOOKUP(E237,Datengrundlage!$A$4:$M$434,6,FALSE))),"")</f>
        <v/>
      </c>
      <c r="I237" s="53" t="str">
        <f>IFERROR(VLOOKUP(E237,Datengrundlage!$A$4:$M$434,3,FALSE),"")</f>
        <v/>
      </c>
      <c r="J237" s="131" t="str">
        <f>IFERROR(VLOOKUP(E237,Datengrundlage!$A$3:$O$434,15,FALSE),"")</f>
        <v/>
      </c>
      <c r="K237" s="131" t="str">
        <f>IFERROR(VLOOKUP(E237,Datengrundlage!$A$3:$P$433,16,FALSE),"")</f>
        <v/>
      </c>
      <c r="L237" s="42"/>
      <c r="M237" s="57" t="str">
        <f t="shared" si="54"/>
        <v/>
      </c>
      <c r="N237" s="34">
        <f t="shared" si="42"/>
        <v>0</v>
      </c>
      <c r="O237" s="34" t="str">
        <f t="shared" si="49"/>
        <v/>
      </c>
      <c r="P237" s="34" t="str">
        <f t="shared" si="50"/>
        <v/>
      </c>
      <c r="Q237" s="40" t="s">
        <v>55</v>
      </c>
      <c r="R237" s="44">
        <v>0</v>
      </c>
      <c r="S237" s="33" t="str">
        <f>IFERROR(IF(VLOOKUP(E237,Datengrundlage!$A$4:$M$433,10,FALSE)="x","ja",""),"")</f>
        <v/>
      </c>
      <c r="T237" s="33" t="str">
        <f>IFERROR(IF(VLOOKUP(E237,Datengrundlage!$A$4:$M$433,11,FALSE)="x","ja",""),"")</f>
        <v/>
      </c>
      <c r="U237" s="33" t="str">
        <f>IFERROR(IF(VLOOKUP(E237,Datengrundlage!$A$4:$M$433,12,FALSE)="x","ja",""),"")</f>
        <v/>
      </c>
      <c r="V237" s="756" t="str">
        <f>IFERROR(IF(Q237="ja",VLOOKUP(E237,Datengrundlage!$A$4:$M$433,13,FALSE),""),"")</f>
        <v/>
      </c>
      <c r="W237" s="8" t="str">
        <f t="shared" si="51"/>
        <v/>
      </c>
      <c r="X237" s="154" t="s">
        <v>54</v>
      </c>
      <c r="Y237" s="35">
        <f t="shared" si="55"/>
        <v>0</v>
      </c>
      <c r="Z237" s="35">
        <f t="shared" si="56"/>
        <v>0</v>
      </c>
      <c r="AA237" s="35">
        <f t="shared" si="57"/>
        <v>0</v>
      </c>
      <c r="AB237" s="35">
        <f t="shared" si="58"/>
        <v>0</v>
      </c>
      <c r="AC237" s="35">
        <f t="shared" si="59"/>
        <v>0</v>
      </c>
      <c r="AD237" s="35">
        <f t="shared" si="60"/>
        <v>0</v>
      </c>
      <c r="AE237" s="9">
        <f t="shared" si="52"/>
        <v>0</v>
      </c>
      <c r="AF237" s="119" t="str">
        <f t="shared" si="53"/>
        <v/>
      </c>
    </row>
    <row r="238" spans="3:32" ht="30" customHeight="1" x14ac:dyDescent="0.3">
      <c r="C238" s="8">
        <v>189</v>
      </c>
      <c r="D238" s="118"/>
      <c r="E238" s="39"/>
      <c r="F238" s="53" t="str">
        <f>IFERROR(VLOOKUP(E238,Datengrundlage!$A$4:$M$434,2,FALSE),(""))</f>
        <v/>
      </c>
      <c r="G238" s="40" t="s">
        <v>55</v>
      </c>
      <c r="H238" s="53" t="str">
        <f>IFERROR(IF(AND(OR(E238=250,E238=434),G238="großkörnig"),"Leguminosenmischung, großkörnig",IF(AND(OR(E238=250,E238=434),G238="kleinkörnig"),"Leguminosenmischung, kleinkörnig",VLOOKUP(E238,Datengrundlage!$A$4:$M$434,6,FALSE))),"")</f>
        <v/>
      </c>
      <c r="I238" s="53" t="str">
        <f>IFERROR(VLOOKUP(E238,Datengrundlage!$A$4:$M$434,3,FALSE),"")</f>
        <v/>
      </c>
      <c r="J238" s="131" t="str">
        <f>IFERROR(VLOOKUP(E238,Datengrundlage!$A$3:$O$434,15,FALSE),"")</f>
        <v/>
      </c>
      <c r="K238" s="131" t="str">
        <f>IFERROR(VLOOKUP(E238,Datengrundlage!$A$3:$P$433,16,FALSE),"")</f>
        <v/>
      </c>
      <c r="L238" s="42"/>
      <c r="M238" s="57" t="str">
        <f t="shared" si="54"/>
        <v/>
      </c>
      <c r="N238" s="34">
        <f t="shared" si="42"/>
        <v>0</v>
      </c>
      <c r="O238" s="34" t="str">
        <f t="shared" si="49"/>
        <v/>
      </c>
      <c r="P238" s="34" t="str">
        <f t="shared" si="50"/>
        <v/>
      </c>
      <c r="Q238" s="40" t="s">
        <v>55</v>
      </c>
      <c r="R238" s="44">
        <v>0</v>
      </c>
      <c r="S238" s="33" t="str">
        <f>IFERROR(IF(VLOOKUP(E238,Datengrundlage!$A$4:$M$433,10,FALSE)="x","ja",""),"")</f>
        <v/>
      </c>
      <c r="T238" s="33" t="str">
        <f>IFERROR(IF(VLOOKUP(E238,Datengrundlage!$A$4:$M$433,11,FALSE)="x","ja",""),"")</f>
        <v/>
      </c>
      <c r="U238" s="33" t="str">
        <f>IFERROR(IF(VLOOKUP(E238,Datengrundlage!$A$4:$M$433,12,FALSE)="x","ja",""),"")</f>
        <v/>
      </c>
      <c r="V238" s="756" t="str">
        <f>IFERROR(IF(Q238="ja",VLOOKUP(E238,Datengrundlage!$A$4:$M$433,13,FALSE),""),"")</f>
        <v/>
      </c>
      <c r="W238" s="8" t="str">
        <f t="shared" si="51"/>
        <v/>
      </c>
      <c r="X238" s="154" t="s">
        <v>54</v>
      </c>
      <c r="Y238" s="35">
        <f t="shared" si="55"/>
        <v>0</v>
      </c>
      <c r="Z238" s="35">
        <f t="shared" si="56"/>
        <v>0</v>
      </c>
      <c r="AA238" s="35">
        <f t="shared" si="57"/>
        <v>0</v>
      </c>
      <c r="AB238" s="35">
        <f t="shared" si="58"/>
        <v>0</v>
      </c>
      <c r="AC238" s="35">
        <f t="shared" si="59"/>
        <v>0</v>
      </c>
      <c r="AD238" s="35">
        <f t="shared" si="60"/>
        <v>0</v>
      </c>
      <c r="AE238" s="9">
        <f t="shared" si="52"/>
        <v>0</v>
      </c>
      <c r="AF238" s="119" t="str">
        <f t="shared" si="53"/>
        <v/>
      </c>
    </row>
    <row r="239" spans="3:32" ht="30" customHeight="1" x14ac:dyDescent="0.3">
      <c r="C239" s="8">
        <v>190</v>
      </c>
      <c r="D239" s="118"/>
      <c r="E239" s="39"/>
      <c r="F239" s="53" t="str">
        <f>IFERROR(VLOOKUP(E239,Datengrundlage!$A$4:$M$434,2,FALSE),(""))</f>
        <v/>
      </c>
      <c r="G239" s="40" t="s">
        <v>55</v>
      </c>
      <c r="H239" s="53" t="str">
        <f>IFERROR(IF(AND(OR(E239=250,E239=434),G239="großkörnig"),"Leguminosenmischung, großkörnig",IF(AND(OR(E239=250,E239=434),G239="kleinkörnig"),"Leguminosenmischung, kleinkörnig",VLOOKUP(E239,Datengrundlage!$A$4:$M$434,6,FALSE))),"")</f>
        <v/>
      </c>
      <c r="I239" s="53" t="str">
        <f>IFERROR(VLOOKUP(E239,Datengrundlage!$A$4:$M$434,3,FALSE),"")</f>
        <v/>
      </c>
      <c r="J239" s="131" t="str">
        <f>IFERROR(VLOOKUP(E239,Datengrundlage!$A$3:$O$434,15,FALSE),"")</f>
        <v/>
      </c>
      <c r="K239" s="131" t="str">
        <f>IFERROR(VLOOKUP(E239,Datengrundlage!$A$3:$P$433,16,FALSE),"")</f>
        <v/>
      </c>
      <c r="L239" s="42"/>
      <c r="M239" s="57" t="str">
        <f t="shared" si="54"/>
        <v/>
      </c>
      <c r="N239" s="34">
        <f t="shared" si="42"/>
        <v>0</v>
      </c>
      <c r="O239" s="34" t="str">
        <f t="shared" si="49"/>
        <v/>
      </c>
      <c r="P239" s="34" t="str">
        <f t="shared" si="50"/>
        <v/>
      </c>
      <c r="Q239" s="40" t="s">
        <v>55</v>
      </c>
      <c r="R239" s="44">
        <v>0</v>
      </c>
      <c r="S239" s="33" t="str">
        <f>IFERROR(IF(VLOOKUP(E239,Datengrundlage!$A$4:$M$433,10,FALSE)="x","ja",""),"")</f>
        <v/>
      </c>
      <c r="T239" s="33" t="str">
        <f>IFERROR(IF(VLOOKUP(E239,Datengrundlage!$A$4:$M$433,11,FALSE)="x","ja",""),"")</f>
        <v/>
      </c>
      <c r="U239" s="33" t="str">
        <f>IFERROR(IF(VLOOKUP(E239,Datengrundlage!$A$4:$M$433,12,FALSE)="x","ja",""),"")</f>
        <v/>
      </c>
      <c r="V239" s="756" t="str">
        <f>IFERROR(IF(Q239="ja",VLOOKUP(E239,Datengrundlage!$A$4:$M$433,13,FALSE),""),"")</f>
        <v/>
      </c>
      <c r="W239" s="8" t="str">
        <f t="shared" si="51"/>
        <v/>
      </c>
      <c r="X239" s="154" t="s">
        <v>54</v>
      </c>
      <c r="Y239" s="35">
        <f t="shared" si="55"/>
        <v>0</v>
      </c>
      <c r="Z239" s="35">
        <f t="shared" si="56"/>
        <v>0</v>
      </c>
      <c r="AA239" s="35">
        <f t="shared" si="57"/>
        <v>0</v>
      </c>
      <c r="AB239" s="35">
        <f t="shared" si="58"/>
        <v>0</v>
      </c>
      <c r="AC239" s="35">
        <f t="shared" si="59"/>
        <v>0</v>
      </c>
      <c r="AD239" s="35">
        <f t="shared" si="60"/>
        <v>0</v>
      </c>
      <c r="AE239" s="9">
        <f t="shared" si="52"/>
        <v>0</v>
      </c>
      <c r="AF239" s="119" t="str">
        <f t="shared" si="53"/>
        <v/>
      </c>
    </row>
    <row r="240" spans="3:32" ht="30" customHeight="1" x14ac:dyDescent="0.3">
      <c r="C240" s="8">
        <v>191</v>
      </c>
      <c r="D240" s="118"/>
      <c r="E240" s="39"/>
      <c r="F240" s="53" t="str">
        <f>IFERROR(VLOOKUP(E240,Datengrundlage!$A$4:$M$434,2,FALSE),(""))</f>
        <v/>
      </c>
      <c r="G240" s="40" t="s">
        <v>55</v>
      </c>
      <c r="H240" s="53" t="str">
        <f>IFERROR(IF(AND(OR(E240=250,E240=434),G240="großkörnig"),"Leguminosenmischung, großkörnig",IF(AND(OR(E240=250,E240=434),G240="kleinkörnig"),"Leguminosenmischung, kleinkörnig",VLOOKUP(E240,Datengrundlage!$A$4:$M$434,6,FALSE))),"")</f>
        <v/>
      </c>
      <c r="I240" s="53" t="str">
        <f>IFERROR(VLOOKUP(E240,Datengrundlage!$A$4:$M$434,3,FALSE),"")</f>
        <v/>
      </c>
      <c r="J240" s="131" t="str">
        <f>IFERROR(VLOOKUP(E240,Datengrundlage!$A$3:$O$434,15,FALSE),"")</f>
        <v/>
      </c>
      <c r="K240" s="131" t="str">
        <f>IFERROR(VLOOKUP(E240,Datengrundlage!$A$3:$P$433,16,FALSE),"")</f>
        <v/>
      </c>
      <c r="L240" s="42"/>
      <c r="M240" s="57" t="str">
        <f t="shared" si="54"/>
        <v/>
      </c>
      <c r="N240" s="34">
        <f t="shared" si="42"/>
        <v>0</v>
      </c>
      <c r="O240" s="34" t="str">
        <f t="shared" si="49"/>
        <v/>
      </c>
      <c r="P240" s="34" t="str">
        <f t="shared" si="50"/>
        <v/>
      </c>
      <c r="Q240" s="40" t="s">
        <v>55</v>
      </c>
      <c r="R240" s="44">
        <v>0</v>
      </c>
      <c r="S240" s="33" t="str">
        <f>IFERROR(IF(VLOOKUP(E240,Datengrundlage!$A$4:$M$433,10,FALSE)="x","ja",""),"")</f>
        <v/>
      </c>
      <c r="T240" s="33" t="str">
        <f>IFERROR(IF(VLOOKUP(E240,Datengrundlage!$A$4:$M$433,11,FALSE)="x","ja",""),"")</f>
        <v/>
      </c>
      <c r="U240" s="33" t="str">
        <f>IFERROR(IF(VLOOKUP(E240,Datengrundlage!$A$4:$M$433,12,FALSE)="x","ja",""),"")</f>
        <v/>
      </c>
      <c r="V240" s="756" t="str">
        <f>IFERROR(IF(Q240="ja",VLOOKUP(E240,Datengrundlage!$A$4:$M$433,13,FALSE),""),"")</f>
        <v/>
      </c>
      <c r="W240" s="8" t="str">
        <f t="shared" si="51"/>
        <v/>
      </c>
      <c r="X240" s="154" t="s">
        <v>54</v>
      </c>
      <c r="Y240" s="35">
        <f t="shared" si="55"/>
        <v>0</v>
      </c>
      <c r="Z240" s="35">
        <f t="shared" si="56"/>
        <v>0</v>
      </c>
      <c r="AA240" s="35">
        <f t="shared" si="57"/>
        <v>0</v>
      </c>
      <c r="AB240" s="35">
        <f t="shared" si="58"/>
        <v>0</v>
      </c>
      <c r="AC240" s="35">
        <f t="shared" si="59"/>
        <v>0</v>
      </c>
      <c r="AD240" s="35">
        <f t="shared" si="60"/>
        <v>0</v>
      </c>
      <c r="AE240" s="9">
        <f t="shared" si="52"/>
        <v>0</v>
      </c>
      <c r="AF240" s="119" t="str">
        <f t="shared" si="53"/>
        <v/>
      </c>
    </row>
    <row r="241" spans="3:32" ht="30" customHeight="1" x14ac:dyDescent="0.3">
      <c r="C241" s="8">
        <v>192</v>
      </c>
      <c r="D241" s="118"/>
      <c r="E241" s="39"/>
      <c r="F241" s="53" t="str">
        <f>IFERROR(VLOOKUP(E241,Datengrundlage!$A$4:$M$434,2,FALSE),(""))</f>
        <v/>
      </c>
      <c r="G241" s="40" t="s">
        <v>55</v>
      </c>
      <c r="H241" s="53" t="str">
        <f>IFERROR(IF(AND(OR(E241=250,E241=434),G241="großkörnig"),"Leguminosenmischung, großkörnig",IF(AND(OR(E241=250,E241=434),G241="kleinkörnig"),"Leguminosenmischung, kleinkörnig",VLOOKUP(E241,Datengrundlage!$A$4:$M$434,6,FALSE))),"")</f>
        <v/>
      </c>
      <c r="I241" s="53" t="str">
        <f>IFERROR(VLOOKUP(E241,Datengrundlage!$A$4:$M$434,3,FALSE),"")</f>
        <v/>
      </c>
      <c r="J241" s="131" t="str">
        <f>IFERROR(VLOOKUP(E241,Datengrundlage!$A$3:$O$434,15,FALSE),"")</f>
        <v/>
      </c>
      <c r="K241" s="131" t="str">
        <f>IFERROR(VLOOKUP(E241,Datengrundlage!$A$3:$P$433,16,FALSE),"")</f>
        <v/>
      </c>
      <c r="L241" s="42"/>
      <c r="M241" s="57" t="str">
        <f t="shared" si="54"/>
        <v/>
      </c>
      <c r="N241" s="34">
        <f t="shared" si="42"/>
        <v>0</v>
      </c>
      <c r="O241" s="34" t="str">
        <f t="shared" si="49"/>
        <v/>
      </c>
      <c r="P241" s="34" t="str">
        <f t="shared" si="50"/>
        <v/>
      </c>
      <c r="Q241" s="40" t="s">
        <v>55</v>
      </c>
      <c r="R241" s="44">
        <v>0</v>
      </c>
      <c r="S241" s="33" t="str">
        <f>IFERROR(IF(VLOOKUP(E241,Datengrundlage!$A$4:$M$433,10,FALSE)="x","ja",""),"")</f>
        <v/>
      </c>
      <c r="T241" s="33" t="str">
        <f>IFERROR(IF(VLOOKUP(E241,Datengrundlage!$A$4:$M$433,11,FALSE)="x","ja",""),"")</f>
        <v/>
      </c>
      <c r="U241" s="33" t="str">
        <f>IFERROR(IF(VLOOKUP(E241,Datengrundlage!$A$4:$M$433,12,FALSE)="x","ja",""),"")</f>
        <v/>
      </c>
      <c r="V241" s="756" t="str">
        <f>IFERROR(IF(Q241="ja",VLOOKUP(E241,Datengrundlage!$A$4:$M$433,13,FALSE),""),"")</f>
        <v/>
      </c>
      <c r="W241" s="8" t="str">
        <f t="shared" si="51"/>
        <v/>
      </c>
      <c r="X241" s="154" t="s">
        <v>54</v>
      </c>
      <c r="Y241" s="35">
        <f t="shared" si="55"/>
        <v>0</v>
      </c>
      <c r="Z241" s="35">
        <f t="shared" si="56"/>
        <v>0</v>
      </c>
      <c r="AA241" s="35">
        <f t="shared" si="57"/>
        <v>0</v>
      </c>
      <c r="AB241" s="35">
        <f t="shared" si="58"/>
        <v>0</v>
      </c>
      <c r="AC241" s="35">
        <f t="shared" si="59"/>
        <v>0</v>
      </c>
      <c r="AD241" s="35">
        <f t="shared" si="60"/>
        <v>0</v>
      </c>
      <c r="AE241" s="9">
        <f t="shared" si="52"/>
        <v>0</v>
      </c>
      <c r="AF241" s="119" t="str">
        <f t="shared" si="53"/>
        <v/>
      </c>
    </row>
    <row r="242" spans="3:32" ht="30" customHeight="1" x14ac:dyDescent="0.3">
      <c r="C242" s="8">
        <v>193</v>
      </c>
      <c r="D242" s="118"/>
      <c r="E242" s="39"/>
      <c r="F242" s="53" t="str">
        <f>IFERROR(VLOOKUP(E242,Datengrundlage!$A$4:$M$434,2,FALSE),(""))</f>
        <v/>
      </c>
      <c r="G242" s="40" t="s">
        <v>55</v>
      </c>
      <c r="H242" s="53" t="str">
        <f>IFERROR(IF(AND(OR(E242=250,E242=434),G242="großkörnig"),"Leguminosenmischung, großkörnig",IF(AND(OR(E242=250,E242=434),G242="kleinkörnig"),"Leguminosenmischung, kleinkörnig",VLOOKUP(E242,Datengrundlage!$A$4:$M$434,6,FALSE))),"")</f>
        <v/>
      </c>
      <c r="I242" s="53" t="str">
        <f>IFERROR(VLOOKUP(E242,Datengrundlage!$A$4:$M$434,3,FALSE),"")</f>
        <v/>
      </c>
      <c r="J242" s="131" t="str">
        <f>IFERROR(VLOOKUP(E242,Datengrundlage!$A$3:$O$434,15,FALSE),"")</f>
        <v/>
      </c>
      <c r="K242" s="131" t="str">
        <f>IFERROR(VLOOKUP(E242,Datengrundlage!$A$3:$P$433,16,FALSE),"")</f>
        <v/>
      </c>
      <c r="L242" s="42"/>
      <c r="M242" s="57" t="str">
        <f t="shared" ref="M242:M249" si="61">IFERROR(IF(AND(OR(I242="AL",I242="DK FF"),F242&lt;&gt;"",I242&lt;&gt;""),(L242/$F$44)*100,IF(AND(OR(I242&lt;&gt;"AL",I242&lt;&gt;"DK FF"),I242&lt;&gt;""),"kein Ackerland","")),"")</f>
        <v/>
      </c>
      <c r="N242" s="34">
        <f t="shared" ref="N242:N249" si="62">IF(K242="0",SUMIF($E$50:$E$249,E242,$M$50:$M$249),SUMIF($J$50:$J$249,J242,$M$50:$M$249))</f>
        <v>0</v>
      </c>
      <c r="O242" s="34" t="str">
        <f t="shared" si="49"/>
        <v/>
      </c>
      <c r="P242" s="34" t="str">
        <f t="shared" si="50"/>
        <v/>
      </c>
      <c r="Q242" s="40" t="s">
        <v>55</v>
      </c>
      <c r="R242" s="44">
        <v>0</v>
      </c>
      <c r="S242" s="33" t="str">
        <f>IFERROR(IF(VLOOKUP(E242,Datengrundlage!$A$4:$M$433,10,FALSE)="x","ja",""),"")</f>
        <v/>
      </c>
      <c r="T242" s="33" t="str">
        <f>IFERROR(IF(VLOOKUP(E242,Datengrundlage!$A$4:$M$433,11,FALSE)="x","ja",""),"")</f>
        <v/>
      </c>
      <c r="U242" s="33" t="str">
        <f>IFERROR(IF(VLOOKUP(E242,Datengrundlage!$A$4:$M$433,12,FALSE)="x","ja",""),"")</f>
        <v/>
      </c>
      <c r="V242" s="756" t="str">
        <f>IFERROR(IF(Q242="ja",VLOOKUP(E242,Datengrundlage!$A$4:$M$433,13,FALSE),""),"")</f>
        <v/>
      </c>
      <c r="W242" s="8" t="str">
        <f t="shared" si="51"/>
        <v/>
      </c>
      <c r="X242" s="154" t="s">
        <v>54</v>
      </c>
      <c r="Y242" s="35">
        <f t="shared" ref="Y242:Y249" si="63">IF(AND($E$8="Förderung erscheint möglich (bitte prüfen)",I242="AL",$F$33="45 €/ha (in 2023)"),L242*45,IF(AND($E$8="Förderung erscheint möglich (bitte prüfen)",I242="AL",$F$33="60 €/ha (ab 2024)"),L242*60,0))</f>
        <v>0</v>
      </c>
      <c r="Z242" s="35">
        <f t="shared" ref="Z242:Z249" si="64">IF(AND($Z$12="Voraussetzungen erfüllt",$F$38="konventionell",I242="AL",X242="ja",H242&lt;&gt;"AUKM"),L242*$AB$10,IF(AND($Z$12="Voraussetzungen erfüllt",$F$38="ökologisch",I242="AL",X242="ja",H242&lt;&gt;"AUKM"),L242*$AB$11,0))</f>
        <v>0</v>
      </c>
      <c r="AA242" s="35">
        <f t="shared" ref="AA242:AA249" si="65">IF(AND($Z$18="Voraussetzungen erfüllt",$F$38="konventionell",I242="AL",X242="ja",H242&lt;&gt;"AUKM"),L242*$AB$14,IF(AND($Z$18="Voraussetzungen erfüllt",$F$38="ökologisch",I242="AL",X242="ja",H242&lt;&gt;"AUKM"),L242*$AB$15,0))</f>
        <v>0</v>
      </c>
      <c r="AB242" s="35">
        <f t="shared" ref="AB242:AB249" si="66">IF(AND($Z$22="Voraussetzungen erfüllt",$F$38="konventionell",I242="AL",X242="ja",H242&lt;&gt;"AUKM"),L242*$AB$20,IF(AND($Z$22="Voraussetzungen erfüllt",$F$38="ökologisch",I242="AL",X242="ja",H242&lt;&gt;"AUKM"),L242*$AB$21,0))</f>
        <v>0</v>
      </c>
      <c r="AC242" s="35">
        <f t="shared" ref="AC242:AC249" si="67">IF(AND($Z$32="Voraussetzungen erfüllt",$F$38="konventionell",I242="AL",X242="ja",H242&lt;&gt;"AUKM"),L242*$AB$28,IF(AND($Z$32="Voraussetzungen erfüllt",$F$38="ökologisch",I242="AL",X242="ja",H242&lt;&gt;"AUKM"),L242*$AB$29,0))</f>
        <v>0</v>
      </c>
      <c r="AD242" s="35">
        <f t="shared" ref="AD242:AD249" si="68">IF(AND($Z$26="Voraussetzungen erfüllt",$F$38="konventionell",I242="AL",X242="ja",Q242="ja",H242&lt;&gt;"AUKM"),R242*$AB$24,IF(AND($Z$26="Voraussetzungen erfüllt",$F$38="ökologisch",I242="AL",X242="ja",Q242="ja",H242&lt;&gt;"AUKM"),R242*$AB$25,0))</f>
        <v>0</v>
      </c>
      <c r="AE242" s="9">
        <f t="shared" si="52"/>
        <v>0</v>
      </c>
      <c r="AF242" s="119" t="str">
        <f t="shared" si="53"/>
        <v/>
      </c>
    </row>
    <row r="243" spans="3:32" ht="30" customHeight="1" x14ac:dyDescent="0.3">
      <c r="C243" s="8">
        <v>194</v>
      </c>
      <c r="D243" s="118"/>
      <c r="E243" s="39"/>
      <c r="F243" s="53" t="str">
        <f>IFERROR(VLOOKUP(E243,Datengrundlage!$A$4:$M$434,2,FALSE),(""))</f>
        <v/>
      </c>
      <c r="G243" s="40" t="s">
        <v>55</v>
      </c>
      <c r="H243" s="53" t="str">
        <f>IFERROR(IF(AND(OR(E243=250,E243=434),G243="großkörnig"),"Leguminosenmischung, großkörnig",IF(AND(OR(E243=250,E243=434),G243="kleinkörnig"),"Leguminosenmischung, kleinkörnig",VLOOKUP(E243,Datengrundlage!$A$4:$M$434,6,FALSE))),"")</f>
        <v/>
      </c>
      <c r="I243" s="53" t="str">
        <f>IFERROR(VLOOKUP(E243,Datengrundlage!$A$4:$M$434,3,FALSE),"")</f>
        <v/>
      </c>
      <c r="J243" s="131" t="str">
        <f>IFERROR(VLOOKUP(E243,Datengrundlage!$A$3:$O$434,15,FALSE),"")</f>
        <v/>
      </c>
      <c r="K243" s="131" t="str">
        <f>IFERROR(VLOOKUP(E243,Datengrundlage!$A$3:$P$433,16,FALSE),"")</f>
        <v/>
      </c>
      <c r="L243" s="42"/>
      <c r="M243" s="57" t="str">
        <f t="shared" si="61"/>
        <v/>
      </c>
      <c r="N243" s="34">
        <f t="shared" si="62"/>
        <v>0</v>
      </c>
      <c r="O243" s="34" t="str">
        <f t="shared" ref="O243:O249" si="69">IF(AND(N243&lt;10,N243&lt;&gt;0,M243&lt;&gt;"kein Ackerland",E243&lt;&gt;610,E243&lt;&gt;650,E243&lt;&gt;720),"X","")</f>
        <v/>
      </c>
      <c r="P243" s="34" t="str">
        <f t="shared" ref="P243:P249" si="70">IF(OR(E243=610,E243=650,E243=720),"X","")</f>
        <v/>
      </c>
      <c r="Q243" s="40" t="s">
        <v>55</v>
      </c>
      <c r="R243" s="44">
        <v>0</v>
      </c>
      <c r="S243" s="33" t="str">
        <f>IFERROR(IF(VLOOKUP(E243,Datengrundlage!$A$4:$M$433,10,FALSE)="x","ja",""),"")</f>
        <v/>
      </c>
      <c r="T243" s="33" t="str">
        <f>IFERROR(IF(VLOOKUP(E243,Datengrundlage!$A$4:$M$433,11,FALSE)="x","ja",""),"")</f>
        <v/>
      </c>
      <c r="U243" s="33" t="str">
        <f>IFERROR(IF(VLOOKUP(E243,Datengrundlage!$A$4:$M$433,12,FALSE)="x","ja",""),"")</f>
        <v/>
      </c>
      <c r="V243" s="756" t="str">
        <f>IFERROR(IF(Q243="ja",VLOOKUP(E243,Datengrundlage!$A$4:$M$433,13,FALSE),""),"")</f>
        <v/>
      </c>
      <c r="W243" s="8" t="str">
        <f t="shared" ref="W243:W249" si="71">IFERROR(R243*V243,"")</f>
        <v/>
      </c>
      <c r="X243" s="154" t="s">
        <v>54</v>
      </c>
      <c r="Y243" s="35">
        <f t="shared" si="63"/>
        <v>0</v>
      </c>
      <c r="Z243" s="35">
        <f t="shared" si="64"/>
        <v>0</v>
      </c>
      <c r="AA243" s="35">
        <f t="shared" si="65"/>
        <v>0</v>
      </c>
      <c r="AB243" s="35">
        <f t="shared" si="66"/>
        <v>0</v>
      </c>
      <c r="AC243" s="35">
        <f t="shared" si="67"/>
        <v>0</v>
      </c>
      <c r="AD243" s="35">
        <f t="shared" si="68"/>
        <v>0</v>
      </c>
      <c r="AE243" s="9">
        <f t="shared" ref="AE243:AE249" si="72">SUM(Y243:AD243)</f>
        <v>0</v>
      </c>
      <c r="AF243" s="119" t="str">
        <f t="shared" ref="AF243:AF249" si="73">IF(AND(N243&gt;30,E243&lt;&gt;610,E243&lt;&gt;650,E243&lt;&gt;720),"Flächenanteil dieser Hauptfruchtart ist größer als 30 % (gilt nicht bei beetweisem Anbau)",IF(AND(G243&lt;&gt;"nein",OR(E243&lt;&gt;250,E243&lt;&gt;434)),"Gemengepartner nur bei NC 250 und 434 wählen",IF(AND(V243&gt;0.25,V243&lt;&gt;"",V243&lt;&gt;"nicht förderfähig"),"Der C-Faktor der Kultur ist &gt; 0,25, eine Mulchsaat ist verpflichtend",IF(AND($B$15&gt;3,$F$38=" - bitte wählen -"),"Bitte die Wirtschaftsform auswählen",IF(R243&gt;L243,"Flächenanteil in KWasser2 größer als Gesamtfläche, bitte korrigieren","")))))</f>
        <v/>
      </c>
    </row>
    <row r="244" spans="3:32" ht="30" customHeight="1" x14ac:dyDescent="0.3">
      <c r="C244" s="8">
        <v>195</v>
      </c>
      <c r="D244" s="118"/>
      <c r="E244" s="39"/>
      <c r="F244" s="53" t="str">
        <f>IFERROR(VLOOKUP(E244,Datengrundlage!$A$4:$M$434,2,FALSE),(""))</f>
        <v/>
      </c>
      <c r="G244" s="40" t="s">
        <v>55</v>
      </c>
      <c r="H244" s="53" t="str">
        <f>IFERROR(IF(AND(OR(E244=250,E244=434),G244="großkörnig"),"Leguminosenmischung, großkörnig",IF(AND(OR(E244=250,E244=434),G244="kleinkörnig"),"Leguminosenmischung, kleinkörnig",VLOOKUP(E244,Datengrundlage!$A$4:$M$434,6,FALSE))),"")</f>
        <v/>
      </c>
      <c r="I244" s="53" t="str">
        <f>IFERROR(VLOOKUP(E244,Datengrundlage!$A$4:$M$434,3,FALSE),"")</f>
        <v/>
      </c>
      <c r="J244" s="131" t="str">
        <f>IFERROR(VLOOKUP(E244,Datengrundlage!$A$3:$O$434,15,FALSE),"")</f>
        <v/>
      </c>
      <c r="K244" s="131" t="str">
        <f>IFERROR(VLOOKUP(E244,Datengrundlage!$A$3:$P$433,16,FALSE),"")</f>
        <v/>
      </c>
      <c r="L244" s="42"/>
      <c r="M244" s="57" t="str">
        <f t="shared" si="61"/>
        <v/>
      </c>
      <c r="N244" s="34">
        <f t="shared" si="62"/>
        <v>0</v>
      </c>
      <c r="O244" s="34" t="str">
        <f t="shared" si="69"/>
        <v/>
      </c>
      <c r="P244" s="34" t="str">
        <f t="shared" si="70"/>
        <v/>
      </c>
      <c r="Q244" s="40" t="s">
        <v>55</v>
      </c>
      <c r="R244" s="44">
        <v>0</v>
      </c>
      <c r="S244" s="33" t="str">
        <f>IFERROR(IF(VLOOKUP(E244,Datengrundlage!$A$4:$M$433,10,FALSE)="x","ja",""),"")</f>
        <v/>
      </c>
      <c r="T244" s="33" t="str">
        <f>IFERROR(IF(VLOOKUP(E244,Datengrundlage!$A$4:$M$433,11,FALSE)="x","ja",""),"")</f>
        <v/>
      </c>
      <c r="U244" s="33" t="str">
        <f>IFERROR(IF(VLOOKUP(E244,Datengrundlage!$A$4:$M$433,12,FALSE)="x","ja",""),"")</f>
        <v/>
      </c>
      <c r="V244" s="756" t="str">
        <f>IFERROR(IF(Q244="ja",VLOOKUP(E244,Datengrundlage!$A$4:$M$433,13,FALSE),""),"")</f>
        <v/>
      </c>
      <c r="W244" s="8" t="str">
        <f t="shared" si="71"/>
        <v/>
      </c>
      <c r="X244" s="154" t="s">
        <v>54</v>
      </c>
      <c r="Y244" s="35">
        <f t="shared" si="63"/>
        <v>0</v>
      </c>
      <c r="Z244" s="35">
        <f t="shared" si="64"/>
        <v>0</v>
      </c>
      <c r="AA244" s="35">
        <f t="shared" si="65"/>
        <v>0</v>
      </c>
      <c r="AB244" s="35">
        <f t="shared" si="66"/>
        <v>0</v>
      </c>
      <c r="AC244" s="35">
        <f t="shared" si="67"/>
        <v>0</v>
      </c>
      <c r="AD244" s="35">
        <f t="shared" si="68"/>
        <v>0</v>
      </c>
      <c r="AE244" s="9">
        <f t="shared" si="72"/>
        <v>0</v>
      </c>
      <c r="AF244" s="119" t="str">
        <f t="shared" si="73"/>
        <v/>
      </c>
    </row>
    <row r="245" spans="3:32" ht="30" customHeight="1" x14ac:dyDescent="0.3">
      <c r="C245" s="8">
        <v>196</v>
      </c>
      <c r="D245" s="118"/>
      <c r="E245" s="39"/>
      <c r="F245" s="53" t="str">
        <f>IFERROR(VLOOKUP(E245,Datengrundlage!$A$4:$M$434,2,FALSE),(""))</f>
        <v/>
      </c>
      <c r="G245" s="40" t="s">
        <v>55</v>
      </c>
      <c r="H245" s="53" t="str">
        <f>IFERROR(IF(AND(OR(E245=250,E245=434),G245="großkörnig"),"Leguminosenmischung, großkörnig",IF(AND(OR(E245=250,E245=434),G245="kleinkörnig"),"Leguminosenmischung, kleinkörnig",VLOOKUP(E245,Datengrundlage!$A$4:$M$434,6,FALSE))),"")</f>
        <v/>
      </c>
      <c r="I245" s="53" t="str">
        <f>IFERROR(VLOOKUP(E245,Datengrundlage!$A$4:$M$434,3,FALSE),"")</f>
        <v/>
      </c>
      <c r="J245" s="131" t="str">
        <f>IFERROR(VLOOKUP(E245,Datengrundlage!$A$3:$O$434,15,FALSE),"")</f>
        <v/>
      </c>
      <c r="K245" s="131" t="str">
        <f>IFERROR(VLOOKUP(E245,Datengrundlage!$A$3:$P$433,16,FALSE),"")</f>
        <v/>
      </c>
      <c r="L245" s="42"/>
      <c r="M245" s="57" t="str">
        <f t="shared" si="61"/>
        <v/>
      </c>
      <c r="N245" s="34">
        <f t="shared" si="62"/>
        <v>0</v>
      </c>
      <c r="O245" s="34" t="str">
        <f t="shared" si="69"/>
        <v/>
      </c>
      <c r="P245" s="34" t="str">
        <f t="shared" si="70"/>
        <v/>
      </c>
      <c r="Q245" s="40" t="s">
        <v>55</v>
      </c>
      <c r="R245" s="44">
        <v>0</v>
      </c>
      <c r="S245" s="33" t="str">
        <f>IFERROR(IF(VLOOKUP(E245,Datengrundlage!$A$4:$M$433,10,FALSE)="x","ja",""),"")</f>
        <v/>
      </c>
      <c r="T245" s="33" t="str">
        <f>IFERROR(IF(VLOOKUP(E245,Datengrundlage!$A$4:$M$433,11,FALSE)="x","ja",""),"")</f>
        <v/>
      </c>
      <c r="U245" s="33" t="str">
        <f>IFERROR(IF(VLOOKUP(E245,Datengrundlage!$A$4:$M$433,12,FALSE)="x","ja",""),"")</f>
        <v/>
      </c>
      <c r="V245" s="756" t="str">
        <f>IFERROR(IF(Q245="ja",VLOOKUP(E245,Datengrundlage!$A$4:$M$433,13,FALSE),""),"")</f>
        <v/>
      </c>
      <c r="W245" s="8" t="str">
        <f t="shared" si="71"/>
        <v/>
      </c>
      <c r="X245" s="154" t="s">
        <v>54</v>
      </c>
      <c r="Y245" s="35">
        <f t="shared" si="63"/>
        <v>0</v>
      </c>
      <c r="Z245" s="35">
        <f t="shared" si="64"/>
        <v>0</v>
      </c>
      <c r="AA245" s="35">
        <f t="shared" si="65"/>
        <v>0</v>
      </c>
      <c r="AB245" s="35">
        <f t="shared" si="66"/>
        <v>0</v>
      </c>
      <c r="AC245" s="35">
        <f t="shared" si="67"/>
        <v>0</v>
      </c>
      <c r="AD245" s="35">
        <f t="shared" si="68"/>
        <v>0</v>
      </c>
      <c r="AE245" s="9">
        <f t="shared" si="72"/>
        <v>0</v>
      </c>
      <c r="AF245" s="119" t="str">
        <f t="shared" si="73"/>
        <v/>
      </c>
    </row>
    <row r="246" spans="3:32" ht="30" customHeight="1" x14ac:dyDescent="0.3">
      <c r="C246" s="8">
        <v>197</v>
      </c>
      <c r="D246" s="118"/>
      <c r="E246" s="39"/>
      <c r="F246" s="53" t="str">
        <f>IFERROR(VLOOKUP(E246,Datengrundlage!$A$4:$M$434,2,FALSE),(""))</f>
        <v/>
      </c>
      <c r="G246" s="40" t="s">
        <v>55</v>
      </c>
      <c r="H246" s="53" t="str">
        <f>IFERROR(IF(AND(OR(E246=250,E246=434),G246="großkörnig"),"Leguminosenmischung, großkörnig",IF(AND(OR(E246=250,E246=434),G246="kleinkörnig"),"Leguminosenmischung, kleinkörnig",VLOOKUP(E246,Datengrundlage!$A$4:$M$434,6,FALSE))),"")</f>
        <v/>
      </c>
      <c r="I246" s="53" t="str">
        <f>IFERROR(VLOOKUP(E246,Datengrundlage!$A$4:$M$434,3,FALSE),"")</f>
        <v/>
      </c>
      <c r="J246" s="131" t="str">
        <f>IFERROR(VLOOKUP(E246,Datengrundlage!$A$3:$O$434,15,FALSE),"")</f>
        <v/>
      </c>
      <c r="K246" s="131" t="str">
        <f>IFERROR(VLOOKUP(E246,Datengrundlage!$A$3:$P$433,16,FALSE),"")</f>
        <v/>
      </c>
      <c r="L246" s="42"/>
      <c r="M246" s="57" t="str">
        <f t="shared" si="61"/>
        <v/>
      </c>
      <c r="N246" s="34">
        <f t="shared" si="62"/>
        <v>0</v>
      </c>
      <c r="O246" s="34" t="str">
        <f t="shared" si="69"/>
        <v/>
      </c>
      <c r="P246" s="34" t="str">
        <f t="shared" si="70"/>
        <v/>
      </c>
      <c r="Q246" s="40" t="s">
        <v>55</v>
      </c>
      <c r="R246" s="44">
        <v>0</v>
      </c>
      <c r="S246" s="33" t="str">
        <f>IFERROR(IF(VLOOKUP(E246,Datengrundlage!$A$4:$M$433,10,FALSE)="x","ja",""),"")</f>
        <v/>
      </c>
      <c r="T246" s="33" t="str">
        <f>IFERROR(IF(VLOOKUP(E246,Datengrundlage!$A$4:$M$433,11,FALSE)="x","ja",""),"")</f>
        <v/>
      </c>
      <c r="U246" s="33" t="str">
        <f>IFERROR(IF(VLOOKUP(E246,Datengrundlage!$A$4:$M$433,12,FALSE)="x","ja",""),"")</f>
        <v/>
      </c>
      <c r="V246" s="756" t="str">
        <f>IFERROR(IF(Q246="ja",VLOOKUP(E246,Datengrundlage!$A$4:$M$433,13,FALSE),""),"")</f>
        <v/>
      </c>
      <c r="W246" s="8" t="str">
        <f t="shared" si="71"/>
        <v/>
      </c>
      <c r="X246" s="154" t="s">
        <v>54</v>
      </c>
      <c r="Y246" s="35">
        <f t="shared" si="63"/>
        <v>0</v>
      </c>
      <c r="Z246" s="35">
        <f t="shared" si="64"/>
        <v>0</v>
      </c>
      <c r="AA246" s="35">
        <f t="shared" si="65"/>
        <v>0</v>
      </c>
      <c r="AB246" s="35">
        <f t="shared" si="66"/>
        <v>0</v>
      </c>
      <c r="AC246" s="35">
        <f t="shared" si="67"/>
        <v>0</v>
      </c>
      <c r="AD246" s="35">
        <f t="shared" si="68"/>
        <v>0</v>
      </c>
      <c r="AE246" s="9">
        <f t="shared" si="72"/>
        <v>0</v>
      </c>
      <c r="AF246" s="119" t="str">
        <f t="shared" si="73"/>
        <v/>
      </c>
    </row>
    <row r="247" spans="3:32" ht="30" customHeight="1" x14ac:dyDescent="0.3">
      <c r="C247" s="8">
        <v>198</v>
      </c>
      <c r="D247" s="118"/>
      <c r="E247" s="39"/>
      <c r="F247" s="53" t="str">
        <f>IFERROR(VLOOKUP(E247,Datengrundlage!$A$4:$M$434,2,FALSE),(""))</f>
        <v/>
      </c>
      <c r="G247" s="40" t="s">
        <v>55</v>
      </c>
      <c r="H247" s="53" t="str">
        <f>IFERROR(IF(AND(OR(E247=250,E247=434),G247="großkörnig"),"Leguminosenmischung, großkörnig",IF(AND(OR(E247=250,E247=434),G247="kleinkörnig"),"Leguminosenmischung, kleinkörnig",VLOOKUP(E247,Datengrundlage!$A$4:$M$434,6,FALSE))),"")</f>
        <v/>
      </c>
      <c r="I247" s="53" t="str">
        <f>IFERROR(VLOOKUP(E247,Datengrundlage!$A$4:$M$434,3,FALSE),"")</f>
        <v/>
      </c>
      <c r="J247" s="131" t="str">
        <f>IFERROR(VLOOKUP(E247,Datengrundlage!$A$3:$O$434,15,FALSE),"")</f>
        <v/>
      </c>
      <c r="K247" s="131" t="str">
        <f>IFERROR(VLOOKUP(E247,Datengrundlage!$A$3:$P$433,16,FALSE),"")</f>
        <v/>
      </c>
      <c r="L247" s="42"/>
      <c r="M247" s="57" t="str">
        <f t="shared" si="61"/>
        <v/>
      </c>
      <c r="N247" s="34">
        <f t="shared" si="62"/>
        <v>0</v>
      </c>
      <c r="O247" s="34" t="str">
        <f t="shared" si="69"/>
        <v/>
      </c>
      <c r="P247" s="34" t="str">
        <f t="shared" si="70"/>
        <v/>
      </c>
      <c r="Q247" s="40" t="s">
        <v>55</v>
      </c>
      <c r="R247" s="44">
        <v>0</v>
      </c>
      <c r="S247" s="33" t="str">
        <f>IFERROR(IF(VLOOKUP(E247,Datengrundlage!$A$4:$M$433,10,FALSE)="x","ja",""),"")</f>
        <v/>
      </c>
      <c r="T247" s="33" t="str">
        <f>IFERROR(IF(VLOOKUP(E247,Datengrundlage!$A$4:$M$433,11,FALSE)="x","ja",""),"")</f>
        <v/>
      </c>
      <c r="U247" s="33" t="str">
        <f>IFERROR(IF(VLOOKUP(E247,Datengrundlage!$A$4:$M$433,12,FALSE)="x","ja",""),"")</f>
        <v/>
      </c>
      <c r="V247" s="756" t="str">
        <f>IFERROR(IF(Q247="ja",VLOOKUP(E247,Datengrundlage!$A$4:$M$433,13,FALSE),""),"")</f>
        <v/>
      </c>
      <c r="W247" s="8" t="str">
        <f t="shared" si="71"/>
        <v/>
      </c>
      <c r="X247" s="154" t="s">
        <v>54</v>
      </c>
      <c r="Y247" s="35">
        <f t="shared" si="63"/>
        <v>0</v>
      </c>
      <c r="Z247" s="35">
        <f t="shared" si="64"/>
        <v>0</v>
      </c>
      <c r="AA247" s="35">
        <f t="shared" si="65"/>
        <v>0</v>
      </c>
      <c r="AB247" s="35">
        <f t="shared" si="66"/>
        <v>0</v>
      </c>
      <c r="AC247" s="35">
        <f t="shared" si="67"/>
        <v>0</v>
      </c>
      <c r="AD247" s="35">
        <f t="shared" si="68"/>
        <v>0</v>
      </c>
      <c r="AE247" s="9">
        <f t="shared" si="72"/>
        <v>0</v>
      </c>
      <c r="AF247" s="119" t="str">
        <f t="shared" si="73"/>
        <v/>
      </c>
    </row>
    <row r="248" spans="3:32" ht="30" customHeight="1" x14ac:dyDescent="0.3">
      <c r="C248" s="8">
        <v>199</v>
      </c>
      <c r="D248" s="118"/>
      <c r="E248" s="39"/>
      <c r="F248" s="53" t="str">
        <f>IFERROR(VLOOKUP(E248,Datengrundlage!$A$4:$M$434,2,FALSE),(""))</f>
        <v/>
      </c>
      <c r="G248" s="40" t="s">
        <v>55</v>
      </c>
      <c r="H248" s="53" t="str">
        <f>IFERROR(IF(AND(OR(E248=250,E248=434),G248="großkörnig"),"Leguminosenmischung, großkörnig",IF(AND(OR(E248=250,E248=434),G248="kleinkörnig"),"Leguminosenmischung, kleinkörnig",VLOOKUP(E248,Datengrundlage!$A$4:$M$434,6,FALSE))),"")</f>
        <v/>
      </c>
      <c r="I248" s="53" t="str">
        <f>IFERROR(VLOOKUP(E248,Datengrundlage!$A$4:$M$434,3,FALSE),"")</f>
        <v/>
      </c>
      <c r="J248" s="131" t="str">
        <f>IFERROR(VLOOKUP(E248,Datengrundlage!$A$3:$O$434,15,FALSE),"")</f>
        <v/>
      </c>
      <c r="K248" s="131" t="str">
        <f>IFERROR(VLOOKUP(E248,Datengrundlage!$A$3:$P$433,16,FALSE),"")</f>
        <v/>
      </c>
      <c r="L248" s="42"/>
      <c r="M248" s="57" t="str">
        <f t="shared" si="61"/>
        <v/>
      </c>
      <c r="N248" s="34">
        <f t="shared" si="62"/>
        <v>0</v>
      </c>
      <c r="O248" s="34" t="str">
        <f t="shared" si="69"/>
        <v/>
      </c>
      <c r="P248" s="34" t="str">
        <f t="shared" si="70"/>
        <v/>
      </c>
      <c r="Q248" s="40" t="s">
        <v>55</v>
      </c>
      <c r="R248" s="44">
        <v>0</v>
      </c>
      <c r="S248" s="33" t="str">
        <f>IFERROR(IF(VLOOKUP(E248,Datengrundlage!$A$4:$M$433,10,FALSE)="x","ja",""),"")</f>
        <v/>
      </c>
      <c r="T248" s="33" t="str">
        <f>IFERROR(IF(VLOOKUP(E248,Datengrundlage!$A$4:$M$433,11,FALSE)="x","ja",""),"")</f>
        <v/>
      </c>
      <c r="U248" s="33" t="str">
        <f>IFERROR(IF(VLOOKUP(E248,Datengrundlage!$A$4:$M$433,12,FALSE)="x","ja",""),"")</f>
        <v/>
      </c>
      <c r="V248" s="756" t="str">
        <f>IFERROR(IF(Q248="ja",VLOOKUP(E248,Datengrundlage!$A$4:$M$433,13,FALSE),""),"")</f>
        <v/>
      </c>
      <c r="W248" s="8" t="str">
        <f t="shared" si="71"/>
        <v/>
      </c>
      <c r="X248" s="154" t="s">
        <v>54</v>
      </c>
      <c r="Y248" s="35">
        <f t="shared" si="63"/>
        <v>0</v>
      </c>
      <c r="Z248" s="35">
        <f t="shared" si="64"/>
        <v>0</v>
      </c>
      <c r="AA248" s="35">
        <f t="shared" si="65"/>
        <v>0</v>
      </c>
      <c r="AB248" s="35">
        <f t="shared" si="66"/>
        <v>0</v>
      </c>
      <c r="AC248" s="35">
        <f t="shared" si="67"/>
        <v>0</v>
      </c>
      <c r="AD248" s="35">
        <f t="shared" si="68"/>
        <v>0</v>
      </c>
      <c r="AE248" s="9">
        <f t="shared" si="72"/>
        <v>0</v>
      </c>
      <c r="AF248" s="119" t="str">
        <f t="shared" si="73"/>
        <v/>
      </c>
    </row>
    <row r="249" spans="3:32" ht="30" customHeight="1" x14ac:dyDescent="0.3">
      <c r="C249" s="8">
        <v>200</v>
      </c>
      <c r="D249" s="118"/>
      <c r="E249" s="39"/>
      <c r="F249" s="53" t="str">
        <f>IFERROR(VLOOKUP(E249,Datengrundlage!$A$4:$M$434,2,FALSE),(""))</f>
        <v/>
      </c>
      <c r="G249" s="40" t="s">
        <v>55</v>
      </c>
      <c r="H249" s="53" t="str">
        <f>IFERROR(IF(AND(OR(E249=250,E249=434),G249="großkörnig"),"Leguminosenmischung, großkörnig",IF(AND(OR(E249=250,E249=434),G249="kleinkörnig"),"Leguminosenmischung, kleinkörnig",VLOOKUP(E249,Datengrundlage!$A$4:$M$434,6,FALSE))),"")</f>
        <v/>
      </c>
      <c r="I249" s="53" t="str">
        <f>IFERROR(VLOOKUP(E249,Datengrundlage!$A$4:$M$434,3,FALSE),"")</f>
        <v/>
      </c>
      <c r="J249" s="131" t="str">
        <f>IFERROR(VLOOKUP(E249,Datengrundlage!$A$3:$O$434,15,FALSE),"")</f>
        <v/>
      </c>
      <c r="K249" s="131" t="str">
        <f>IFERROR(VLOOKUP(E249,Datengrundlage!$A$3:$P$433,16,FALSE),"")</f>
        <v/>
      </c>
      <c r="L249" s="42"/>
      <c r="M249" s="57" t="str">
        <f t="shared" si="61"/>
        <v/>
      </c>
      <c r="N249" s="34">
        <f t="shared" si="62"/>
        <v>0</v>
      </c>
      <c r="O249" s="34" t="str">
        <f t="shared" si="69"/>
        <v/>
      </c>
      <c r="P249" s="34" t="str">
        <f t="shared" si="70"/>
        <v/>
      </c>
      <c r="Q249" s="40" t="s">
        <v>55</v>
      </c>
      <c r="R249" s="44">
        <v>0</v>
      </c>
      <c r="S249" s="33" t="str">
        <f>IFERROR(IF(VLOOKUP(E249,Datengrundlage!$A$4:$M$433,10,FALSE)="x","ja",""),"")</f>
        <v/>
      </c>
      <c r="T249" s="33" t="str">
        <f>IFERROR(IF(VLOOKUP(E249,Datengrundlage!$A$4:$M$433,11,FALSE)="x","ja",""),"")</f>
        <v/>
      </c>
      <c r="U249" s="33" t="str">
        <f>IFERROR(IF(VLOOKUP(E249,Datengrundlage!$A$4:$M$433,12,FALSE)="x","ja",""),"")</f>
        <v/>
      </c>
      <c r="V249" s="756" t="str">
        <f>IFERROR(IF(Q249="ja",VLOOKUP(E249,Datengrundlage!$A$4:$M$433,13,FALSE),""),"")</f>
        <v/>
      </c>
      <c r="W249" s="8" t="str">
        <f t="shared" si="71"/>
        <v/>
      </c>
      <c r="X249" s="154" t="s">
        <v>54</v>
      </c>
      <c r="Y249" s="35">
        <f t="shared" si="63"/>
        <v>0</v>
      </c>
      <c r="Z249" s="35">
        <f t="shared" si="64"/>
        <v>0</v>
      </c>
      <c r="AA249" s="35">
        <f t="shared" si="65"/>
        <v>0</v>
      </c>
      <c r="AB249" s="35">
        <f t="shared" si="66"/>
        <v>0</v>
      </c>
      <c r="AC249" s="35">
        <f t="shared" si="67"/>
        <v>0</v>
      </c>
      <c r="AD249" s="35">
        <f t="shared" si="68"/>
        <v>0</v>
      </c>
      <c r="AE249" s="9">
        <f t="shared" si="72"/>
        <v>0</v>
      </c>
      <c r="AF249" s="119" t="str">
        <f t="shared" si="73"/>
        <v/>
      </c>
    </row>
    <row r="250" spans="3:32" ht="31.8" customHeight="1" x14ac:dyDescent="0.35">
      <c r="C250" s="3"/>
    </row>
  </sheetData>
  <sheetProtection algorithmName="SHA-512" hashValue="3bHAjvThRUGRruZSHAZ9BxCsPc6fnqR9KBbnk/nYe+jw/KB449LvyK2usPvGMLVYUk7mFNEBzAuWPVBPxnt/NQ==" saltValue="7GV1VLMzN60qc9vNo32Eaw==" spinCount="100000" sheet="1" selectLockedCells="1"/>
  <mergeCells count="46">
    <mergeCell ref="Z32:AB32"/>
    <mergeCell ref="P48:P49"/>
    <mergeCell ref="E8:G8"/>
    <mergeCell ref="Z12:AB12"/>
    <mergeCell ref="Z18:AB18"/>
    <mergeCell ref="Z22:AB22"/>
    <mergeCell ref="Z26:AB26"/>
    <mergeCell ref="O48:O49"/>
    <mergeCell ref="E48:E49"/>
    <mergeCell ref="F48:F49"/>
    <mergeCell ref="B44:E44"/>
    <mergeCell ref="B45:E45"/>
    <mergeCell ref="B48:B49"/>
    <mergeCell ref="D48:D49"/>
    <mergeCell ref="C48:C49"/>
    <mergeCell ref="H48:H49"/>
    <mergeCell ref="L48:L49"/>
    <mergeCell ref="N48:N49"/>
    <mergeCell ref="J48:J49"/>
    <mergeCell ref="K48:K49"/>
    <mergeCell ref="U48:U49"/>
    <mergeCell ref="AD41:AE41"/>
    <mergeCell ref="AD42:AE44"/>
    <mergeCell ref="AF48:AF49"/>
    <mergeCell ref="AE48:AE49"/>
    <mergeCell ref="X48:X49"/>
    <mergeCell ref="Y48:AD48"/>
    <mergeCell ref="Y41:AB41"/>
    <mergeCell ref="Y42:AB42"/>
    <mergeCell ref="Y44:AB44"/>
    <mergeCell ref="G48:G49"/>
    <mergeCell ref="X28:Y28"/>
    <mergeCell ref="J9:L11"/>
    <mergeCell ref="J8:L8"/>
    <mergeCell ref="M48:M49"/>
    <mergeCell ref="W48:W49"/>
    <mergeCell ref="Q48:Q49"/>
    <mergeCell ref="R48:R49"/>
    <mergeCell ref="T8:AB8"/>
    <mergeCell ref="X10:Y10"/>
    <mergeCell ref="X14:Y14"/>
    <mergeCell ref="X20:Y20"/>
    <mergeCell ref="X24:Y24"/>
    <mergeCell ref="S48:S49"/>
    <mergeCell ref="T48:T49"/>
    <mergeCell ref="V48:V49"/>
  </mergeCells>
  <conditionalFormatting sqref="G50:G249">
    <cfRule type="expression" dxfId="84" priority="52">
      <formula>E50=434</formula>
    </cfRule>
    <cfRule type="expression" dxfId="83" priority="98">
      <formula>E50=250</formula>
    </cfRule>
  </conditionalFormatting>
  <conditionalFormatting sqref="R50:R249">
    <cfRule type="expression" dxfId="82" priority="97">
      <formula>Q50="ja"</formula>
    </cfRule>
  </conditionalFormatting>
  <conditionalFormatting sqref="B15">
    <cfRule type="cellIs" dxfId="81" priority="95" operator="greaterThanOrEqual">
      <formula>5</formula>
    </cfRule>
    <cfRule type="cellIs" dxfId="80" priority="96" operator="between">
      <formula>0</formula>
      <formula>4</formula>
    </cfRule>
  </conditionalFormatting>
  <conditionalFormatting sqref="B14">
    <cfRule type="containsText" dxfId="79" priority="92" operator="containsText" text="r">
      <formula>NOT(ISERROR(SEARCH("r",B14)))</formula>
    </cfRule>
    <cfRule type="containsText" dxfId="78" priority="93" operator="containsText" text="a">
      <formula>NOT(ISERROR(SEARCH("a",B14)))</formula>
    </cfRule>
  </conditionalFormatting>
  <conditionalFormatting sqref="B20">
    <cfRule type="containsText" dxfId="77" priority="90" operator="containsText" text="r">
      <formula>NOT(ISERROR(SEARCH("r",B20)))</formula>
    </cfRule>
    <cfRule type="containsText" dxfId="76" priority="91" operator="containsText" text="a">
      <formula>NOT(ISERROR(SEARCH("a",B20)))</formula>
    </cfRule>
  </conditionalFormatting>
  <conditionalFormatting sqref="B24">
    <cfRule type="containsText" dxfId="75" priority="88" operator="containsText" text="r">
      <formula>NOT(ISERROR(SEARCH("r",B24)))</formula>
    </cfRule>
    <cfRule type="containsText" dxfId="74" priority="89" operator="containsText" text="a">
      <formula>NOT(ISERROR(SEARCH("a",B24)))</formula>
    </cfRule>
  </conditionalFormatting>
  <conditionalFormatting sqref="B28">
    <cfRule type="containsText" dxfId="73" priority="86" operator="containsText" text="r">
      <formula>NOT(ISERROR(SEARCH("r",B28)))</formula>
    </cfRule>
    <cfRule type="containsText" dxfId="72" priority="87" operator="containsText" text="a">
      <formula>NOT(ISERROR(SEARCH("a",B28)))</formula>
    </cfRule>
  </conditionalFormatting>
  <conditionalFormatting sqref="B18">
    <cfRule type="expression" dxfId="71" priority="64">
      <formula>$B$19="a"</formula>
    </cfRule>
    <cfRule type="containsText" dxfId="70" priority="84" operator="containsText" text="r">
      <formula>NOT(ISERROR(SEARCH("r",B18)))</formula>
    </cfRule>
    <cfRule type="containsText" dxfId="69" priority="85" operator="containsText" text="a">
      <formula>NOT(ISERROR(SEARCH("a",B18)))</formula>
    </cfRule>
  </conditionalFormatting>
  <conditionalFormatting sqref="Q11">
    <cfRule type="containsText" dxfId="68" priority="82" operator="containsText" text="r">
      <formula>NOT(ISERROR(SEARCH("r",Q11)))</formula>
    </cfRule>
    <cfRule type="containsText" dxfId="67" priority="83" operator="containsText" text="a">
      <formula>NOT(ISERROR(SEARCH("a",Q11)))</formula>
    </cfRule>
  </conditionalFormatting>
  <conditionalFormatting sqref="Q15">
    <cfRule type="containsText" dxfId="66" priority="80" operator="containsText" text="r">
      <formula>NOT(ISERROR(SEARCH("r",Q15)))</formula>
    </cfRule>
    <cfRule type="containsText" dxfId="65" priority="81" operator="containsText" text="a">
      <formula>NOT(ISERROR(SEARCH("a",Q15)))</formula>
    </cfRule>
  </conditionalFormatting>
  <conditionalFormatting sqref="Q17">
    <cfRule type="containsText" dxfId="64" priority="78" operator="containsText" text="r">
      <formula>NOT(ISERROR(SEARCH("r",Q17)))</formula>
    </cfRule>
    <cfRule type="containsText" dxfId="63" priority="79" operator="containsText" text="a">
      <formula>NOT(ISERROR(SEARCH("a",Q17)))</formula>
    </cfRule>
  </conditionalFormatting>
  <conditionalFormatting sqref="Q21">
    <cfRule type="containsText" dxfId="62" priority="76" operator="containsText" text="r">
      <formula>NOT(ISERROR(SEARCH("r",Q21)))</formula>
    </cfRule>
    <cfRule type="containsText" dxfId="61" priority="77" operator="containsText" text="a">
      <formula>NOT(ISERROR(SEARCH("a",Q21)))</formula>
    </cfRule>
  </conditionalFormatting>
  <conditionalFormatting sqref="Q25">
    <cfRule type="containsText" dxfId="60" priority="74" operator="containsText" text="r">
      <formula>NOT(ISERROR(SEARCH("r",Q25)))</formula>
    </cfRule>
    <cfRule type="containsText" dxfId="59" priority="75" operator="containsText" text="a">
      <formula>NOT(ISERROR(SEARCH("a",Q25)))</formula>
    </cfRule>
  </conditionalFormatting>
  <conditionalFormatting sqref="B19">
    <cfRule type="containsText" dxfId="58" priority="72" operator="containsText" text="r">
      <formula>NOT(ISERROR(SEARCH("r",B19)))</formula>
    </cfRule>
    <cfRule type="containsText" dxfId="57" priority="73" operator="containsText" text="a">
      <formula>NOT(ISERROR(SEARCH("a",B19)))</formula>
    </cfRule>
  </conditionalFormatting>
  <conditionalFormatting sqref="E8">
    <cfRule type="containsText" dxfId="56" priority="66" operator="containsText" text="Öko-Regelung 2 nicht beantragt, aber Förderung erscheint möglich">
      <formula>NOT(ISERROR(SEARCH("Öko-Regelung 2 nicht beantragt, aber Förderung erscheint möglich",E8)))</formula>
    </cfRule>
    <cfRule type="containsText" dxfId="55" priority="70" operator="containsText" text="Eingabe voraussichtlich nicht förderfähig">
      <formula>NOT(ISERROR(SEARCH("Eingabe voraussichtlich nicht förderfähig",E8)))</formula>
    </cfRule>
    <cfRule type="containsText" dxfId="54" priority="71" operator="containsText" text="Förderung erscheint möglich (bitte prüfen)">
      <formula>NOT(ISERROR(SEARCH("Förderung erscheint möglich (bitte prüfen)",E8)))</formula>
    </cfRule>
  </conditionalFormatting>
  <conditionalFormatting sqref="T8:U8">
    <cfRule type="containsText" dxfId="53" priority="65" operator="containsText" text="Grundanforderung erfüllt, aber keine Öko-Regelung 2-Förderung">
      <formula>NOT(ISERROR(SEARCH("Grundanforderung erfüllt, aber keine Öko-Regelung 2-Förderung",T8)))</formula>
    </cfRule>
    <cfRule type="containsText" dxfId="52" priority="68" operator="containsText" text="Grundanforderung aus Öko-Regelung 2 erfüllt">
      <formula>NOT(ISERROR(SEARCH("Grundanforderung aus Öko-Regelung 2 erfüllt",T8)))</formula>
    </cfRule>
    <cfRule type="containsText" dxfId="51" priority="69" operator="containsText" text="Grundanforderung aus Öko-Regelung nicht erfüllt!">
      <formula>NOT(ISERROR(SEARCH("Grundanforderung aus Öko-Regelung nicht erfüllt!",T8)))</formula>
    </cfRule>
  </conditionalFormatting>
  <conditionalFormatting sqref="Z12:AC12 AC24 Z22:AB22 AC30 Z26:AB26">
    <cfRule type="containsText" dxfId="50" priority="62" operator="containsText" text="Voraussetzungen nicht erfüllt!">
      <formula>NOT(ISERROR(SEARCH("Voraussetzungen nicht erfüllt!",Z12)))</formula>
    </cfRule>
    <cfRule type="containsText" dxfId="49" priority="63" operator="containsText" text="Voraussetzungen erfüllt">
      <formula>NOT(ISERROR(SEARCH("Voraussetzungen erfüllt",Z12)))</formula>
    </cfRule>
  </conditionalFormatting>
  <conditionalFormatting sqref="Z18:AC18">
    <cfRule type="containsText" dxfId="48" priority="60" operator="containsText" text="Voraussetzungen nicht erfüllt!">
      <formula>NOT(ISERROR(SEARCH("Voraussetzungen nicht erfüllt!",Z18)))</formula>
    </cfRule>
    <cfRule type="containsText" dxfId="47" priority="61" operator="containsText" text="Voraussetzungen erfüllt">
      <formula>NOT(ISERROR(SEARCH("Voraussetzungen erfüllt",Z18)))</formula>
    </cfRule>
  </conditionalFormatting>
  <conditionalFormatting sqref="H50:K249">
    <cfRule type="containsText" dxfId="46" priority="55" operator="containsText" text="bitte Gemengepartner wählen">
      <formula>NOT(ISERROR(SEARCH("bitte Gemengepartner wählen",H50)))</formula>
    </cfRule>
  </conditionalFormatting>
  <conditionalFormatting sqref="B30">
    <cfRule type="containsText" dxfId="45" priority="53" operator="containsText" text="r">
      <formula>NOT(ISERROR(SEARCH("r",B30)))</formula>
    </cfRule>
    <cfRule type="containsText" dxfId="44" priority="54" operator="containsText" text="a">
      <formula>NOT(ISERROR(SEARCH("a",B30)))</formula>
    </cfRule>
  </conditionalFormatting>
  <conditionalFormatting sqref="AC36">
    <cfRule type="containsText" dxfId="43" priority="47" operator="containsText" text="Voraussetzungen nicht erfüllt!">
      <formula>NOT(ISERROR(SEARCH("Voraussetzungen nicht erfüllt!",AC36)))</formula>
    </cfRule>
    <cfRule type="containsText" dxfId="42" priority="48" operator="containsText" text="Voraussetzungen erfüllt">
      <formula>NOT(ISERROR(SEARCH("Voraussetzungen erfüllt",AC36)))</formula>
    </cfRule>
  </conditionalFormatting>
  <conditionalFormatting sqref="Q29 Q31">
    <cfRule type="containsText" dxfId="41" priority="49" operator="containsText" text="r">
      <formula>NOT(ISERROR(SEARCH("r",Q29)))</formula>
    </cfRule>
    <cfRule type="containsText" dxfId="40" priority="50" operator="containsText" text="a">
      <formula>NOT(ISERROR(SEARCH("a",Q29)))</formula>
    </cfRule>
  </conditionalFormatting>
  <conditionalFormatting sqref="Z18:AB18">
    <cfRule type="containsText" dxfId="39" priority="44" operator="containsText" text="Kombination beachten!">
      <formula>NOT(ISERROR(SEARCH("Kombination beachten!",Z18)))</formula>
    </cfRule>
  </conditionalFormatting>
  <conditionalFormatting sqref="Z32:AB32">
    <cfRule type="containsText" dxfId="38" priority="41" operator="containsText" text="Voraussetzungen nicht erfüllt!">
      <formula>NOT(ISERROR(SEARCH("Voraussetzungen nicht erfüllt!",Z32)))</formula>
    </cfRule>
    <cfRule type="containsText" dxfId="37" priority="42" operator="containsText" text="Voraussetzungen erfüllt">
      <formula>NOT(ISERROR(SEARCH("Voraussetzungen erfüllt",Z32)))</formula>
    </cfRule>
  </conditionalFormatting>
  <conditionalFormatting sqref="Z32:AB32">
    <cfRule type="containsText" dxfId="36" priority="40" operator="containsText" text="Kombination beachten!">
      <formula>NOT(ISERROR(SEARCH("Kombination beachten!",Z32)))</formula>
    </cfRule>
  </conditionalFormatting>
  <conditionalFormatting sqref="N50:P249">
    <cfRule type="cellIs" dxfId="35" priority="39" operator="greaterThan">
      <formula>30</formula>
    </cfRule>
  </conditionalFormatting>
  <conditionalFormatting sqref="C16:G16">
    <cfRule type="expression" dxfId="34" priority="38">
      <formula>SUM($AJ$5:$AJ$16)=0</formula>
    </cfRule>
  </conditionalFormatting>
  <conditionalFormatting sqref="B22">
    <cfRule type="containsText" dxfId="33" priority="33" operator="containsText" text="r">
      <formula>NOT(ISERROR(SEARCH("r",B22)))</formula>
    </cfRule>
    <cfRule type="containsText" dxfId="32" priority="34" operator="containsText" text="a">
      <formula>NOT(ISERROR(SEARCH("a",B22)))</formula>
    </cfRule>
  </conditionalFormatting>
  <conditionalFormatting sqref="B26">
    <cfRule type="containsText" dxfId="31" priority="31" operator="containsText" text="r">
      <formula>NOT(ISERROR(SEARCH("r",B26)))</formula>
    </cfRule>
    <cfRule type="containsText" dxfId="30" priority="32" operator="containsText" text="a">
      <formula>NOT(ISERROR(SEARCH("a",B26)))</formula>
    </cfRule>
  </conditionalFormatting>
  <conditionalFormatting sqref="C15:G15">
    <cfRule type="containsText" dxfId="29" priority="30" operator="containsText" text="Hauptfruchtarten über beetweisen Anbau mit ≥ 5 Kulturen erfüllt">
      <formula>NOT(ISERROR(SEARCH("Hauptfruchtarten über beetweisen Anbau mit ≥ 5 Kulturen erfüllt",C15)))</formula>
    </cfRule>
  </conditionalFormatting>
  <conditionalFormatting sqref="B21">
    <cfRule type="cellIs" dxfId="28" priority="28" operator="greaterThan">
      <formula>28</formula>
    </cfRule>
    <cfRule type="cellIs" dxfId="27" priority="29" operator="between">
      <formula>27</formula>
      <formula>28</formula>
    </cfRule>
  </conditionalFormatting>
  <conditionalFormatting sqref="B23">
    <cfRule type="cellIs" dxfId="26" priority="26" operator="greaterThan">
      <formula>28</formula>
    </cfRule>
    <cfRule type="cellIs" dxfId="25" priority="27" operator="between">
      <formula>27</formula>
      <formula>28</formula>
    </cfRule>
  </conditionalFormatting>
  <conditionalFormatting sqref="B25">
    <cfRule type="cellIs" dxfId="24" priority="24" operator="greaterThan">
      <formula>28</formula>
    </cfRule>
    <cfRule type="cellIs" dxfId="23" priority="25" operator="between">
      <formula>27</formula>
      <formula>28</formula>
    </cfRule>
  </conditionalFormatting>
  <conditionalFormatting sqref="B27">
    <cfRule type="cellIs" dxfId="22" priority="22" operator="greaterThan">
      <formula>28</formula>
    </cfRule>
    <cfRule type="cellIs" dxfId="21" priority="23" operator="between">
      <formula>27</formula>
      <formula>28</formula>
    </cfRule>
  </conditionalFormatting>
  <conditionalFormatting sqref="B29">
    <cfRule type="cellIs" dxfId="20" priority="20" operator="between">
      <formula>63</formula>
      <formula>66</formula>
    </cfRule>
    <cfRule type="cellIs" dxfId="19" priority="21" operator="between">
      <formula>61</formula>
      <formula>63</formula>
    </cfRule>
  </conditionalFormatting>
  <conditionalFormatting sqref="B31">
    <cfRule type="cellIs" dxfId="18" priority="18" operator="between">
      <formula>10</formula>
      <formula>11</formula>
    </cfRule>
    <cfRule type="cellIs" dxfId="17" priority="19" operator="between">
      <formula>11.1</formula>
      <formula>12</formula>
    </cfRule>
  </conditionalFormatting>
  <conditionalFormatting sqref="Q12">
    <cfRule type="cellIs" dxfId="16" priority="16" operator="between">
      <formula>10</formula>
      <formula>11</formula>
    </cfRule>
    <cfRule type="cellIs" dxfId="15" priority="17" operator="between">
      <formula>11</formula>
      <formula>12</formula>
    </cfRule>
  </conditionalFormatting>
  <conditionalFormatting sqref="Q18">
    <cfRule type="cellIs" dxfId="14" priority="14" operator="between">
      <formula>25</formula>
      <formula>23.5</formula>
    </cfRule>
    <cfRule type="cellIs" dxfId="13" priority="15" operator="between">
      <formula>23.5</formula>
      <formula>22</formula>
    </cfRule>
  </conditionalFormatting>
  <conditionalFormatting sqref="Q16">
    <cfRule type="cellIs" dxfId="12" priority="12" operator="between">
      <formula>40</formula>
      <formula>42</formula>
    </cfRule>
    <cfRule type="cellIs" dxfId="11" priority="13" operator="between">
      <formula>42</formula>
      <formula>44</formula>
    </cfRule>
  </conditionalFormatting>
  <conditionalFormatting sqref="Q22">
    <cfRule type="cellIs" dxfId="10" priority="6" operator="between">
      <formula>25</formula>
      <formula>26.5</formula>
    </cfRule>
    <cfRule type="cellIs" dxfId="9" priority="7" operator="between">
      <formula>26.5</formula>
      <formula>27.5</formula>
    </cfRule>
  </conditionalFormatting>
  <conditionalFormatting sqref="Q30">
    <cfRule type="cellIs" dxfId="8" priority="4" operator="between">
      <formula>40</formula>
      <formula>42</formula>
    </cfRule>
    <cfRule type="cellIs" dxfId="7" priority="5" operator="between">
      <formula>42</formula>
      <formula>44</formula>
    </cfRule>
  </conditionalFormatting>
  <conditionalFormatting sqref="Q32">
    <cfRule type="cellIs" dxfId="6" priority="2" operator="between">
      <formula>20</formula>
      <formula>21</formula>
    </cfRule>
    <cfRule type="cellIs" dxfId="5" priority="3" operator="between">
      <formula>21</formula>
      <formula>23</formula>
    </cfRule>
  </conditionalFormatting>
  <conditionalFormatting sqref="N50:N249">
    <cfRule type="expression" dxfId="4" priority="1">
      <formula>P50="X"</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expression" priority="45" id="{F4623A00-DD85-4CF7-BB5E-CB1ED58D8C5B}">
            <xm:f>Datengrundlage!$AJ$26&lt;200</xm:f>
            <x14:dxf>
              <font>
                <b/>
                <i val="0"/>
                <color rgb="FFC00000"/>
              </font>
              <border>
                <left style="thin">
                  <color rgb="FFC00000"/>
                </left>
                <right style="thin">
                  <color rgb="FFC00000"/>
                </right>
                <top style="thin">
                  <color rgb="FFC00000"/>
                </top>
                <bottom style="thin">
                  <color rgb="FFC00000"/>
                </bottom>
                <vertical/>
                <horizontal/>
              </border>
            </x14:dxf>
          </x14:cfRule>
          <xm:sqref>AD41:AE44</xm:sqref>
        </x14:conditionalFormatting>
        <x14:conditionalFormatting xmlns:xm="http://schemas.microsoft.com/office/excel/2006/main">
          <x14:cfRule type="expression" priority="37" id="{F9E1126D-86E3-4226-AD87-6CBB0E8AE963}">
            <xm:f>Datengrundlage!$AJ$26&lt;200</xm:f>
            <x14:dxf>
              <font>
                <b/>
                <i val="0"/>
                <color rgb="FFC00000"/>
              </font>
              <fill>
                <patternFill patternType="none">
                  <bgColor auto="1"/>
                </patternFill>
              </fill>
            </x14:dxf>
          </x14:cfRule>
          <xm:sqref>J8</xm:sqref>
        </x14:conditionalFormatting>
        <x14:conditionalFormatting xmlns:xm="http://schemas.microsoft.com/office/excel/2006/main">
          <x14:cfRule type="expression" priority="36" id="{E74D2D42-5A1F-45A0-AB9B-3FD38F22A4A4}">
            <xm:f>Datengrundlage!$AJ$26&lt;200</xm:f>
            <x14:dxf>
              <font>
                <b/>
                <i val="0"/>
                <color theme="1"/>
              </font>
            </x14:dxf>
          </x14:cfRule>
          <xm:sqref>J9</xm:sqref>
        </x14:conditionalFormatting>
        <x14:conditionalFormatting xmlns:xm="http://schemas.microsoft.com/office/excel/2006/main">
          <x14:cfRule type="expression" priority="35" id="{75EAE145-3C7C-4478-B4D4-1ADC700050F2}">
            <xm:f>Datengrundlage!$AJ$26&lt;200</xm:f>
            <x14:dxf>
              <border>
                <left style="thin">
                  <color rgb="FFC00000"/>
                </left>
                <right style="thin">
                  <color rgb="FFC00000"/>
                </right>
                <top style="thin">
                  <color rgb="FFC00000"/>
                </top>
                <bottom style="thin">
                  <color rgb="FFC00000"/>
                </bottom>
                <vertical/>
                <horizontal/>
              </border>
            </x14:dxf>
          </x14:cfRule>
          <xm:sqref>J8:L11</xm:sqref>
        </x14:conditionalFormatting>
      </x14:conditionalFormattings>
    </ext>
    <ext xmlns:x14="http://schemas.microsoft.com/office/spreadsheetml/2009/9/main" uri="{CCE6A557-97BC-4b89-ADB6-D9C93CAAB3DF}">
      <x14:dataValidations xmlns:xm="http://schemas.microsoft.com/office/excel/2006/main" count="7">
        <x14:dataValidation type="list" allowBlank="1" showInputMessage="1" showErrorMessage="1" xr:uid="{00000000-0002-0000-0200-000000000000}">
          <x14:formula1>
            <xm:f>Datengrundlage!$AC$2:$AE$2</xm:f>
          </x14:formula1>
          <xm:sqref>F10</xm:sqref>
        </x14:dataValidation>
        <x14:dataValidation type="list" allowBlank="1" showInputMessage="1" showErrorMessage="1" xr:uid="{00000000-0002-0000-0200-000001000000}">
          <x14:formula1>
            <xm:f>Datengrundlage!$AC$3:$AE$3</xm:f>
          </x14:formula1>
          <xm:sqref>F38</xm:sqref>
        </x14:dataValidation>
        <x14:dataValidation type="list" allowBlank="1" showInputMessage="1" showErrorMessage="1" xr:uid="{00000000-0002-0000-0200-000002000000}">
          <x14:formula1>
            <xm:f>Datengrundlage!$AC$4:$AD$4</xm:f>
          </x14:formula1>
          <xm:sqref>X10:Y10 X14:Y14 X24:Y24 X20:Y20 X28</xm:sqref>
        </x14:dataValidation>
        <x14:dataValidation type="list" allowBlank="1" showInputMessage="1" showErrorMessage="1" xr:uid="{00000000-0002-0000-0200-000003000000}">
          <x14:formula1>
            <xm:f>Datengrundlage!$AC$6:$AD$6</xm:f>
          </x14:formula1>
          <xm:sqref>X50:X249</xm:sqref>
        </x14:dataValidation>
        <x14:dataValidation type="list" allowBlank="1" showInputMessage="1" showErrorMessage="1" xr:uid="{00000000-0002-0000-0200-000004000000}">
          <x14:formula1>
            <xm:f>Datengrundlage!$AC$5:$AE$5</xm:f>
          </x14:formula1>
          <xm:sqref>G50:G249</xm:sqref>
        </x14:dataValidation>
        <x14:dataValidation type="list" allowBlank="1" showInputMessage="1" showErrorMessage="1" xr:uid="{00000000-0002-0000-0200-000005000000}">
          <x14:formula1>
            <xm:f>Datengrundlage!$AC$7:$AD$7</xm:f>
          </x14:formula1>
          <xm:sqref>Q50:Q249</xm:sqref>
        </x14:dataValidation>
        <x14:dataValidation type="list" allowBlank="1" showInputMessage="1" showErrorMessage="1" xr:uid="{00000000-0002-0000-0200-000006000000}">
          <x14:formula1>
            <xm:f>Datengrundlage!$AC$8:$AD$8</xm:f>
          </x14:formula1>
          <xm:sqref>F33:G33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7C8010-A618-4BC0-87C6-A12E6FF7138F}">
  <sheetPr codeName="Tabelle5"/>
  <dimension ref="A1:AF294"/>
  <sheetViews>
    <sheetView workbookViewId="0">
      <pane ySplit="6" topLeftCell="A7" activePane="bottomLeft" state="frozen"/>
      <selection pane="bottomLeft" activeCell="A7" sqref="A7"/>
    </sheetView>
  </sheetViews>
  <sheetFormatPr baseColWidth="10" defaultColWidth="11.44140625" defaultRowHeight="14.4" x14ac:dyDescent="0.3"/>
  <cols>
    <col min="1" max="1" width="42.109375" style="746" customWidth="1"/>
    <col min="2" max="2" width="11.44140625" style="746"/>
    <col min="3" max="3" width="11.44140625" style="747"/>
    <col min="4" max="6" width="11.44140625" style="746"/>
    <col min="7" max="7" width="11.44140625" style="749"/>
    <col min="8" max="8" width="11.44140625" style="746"/>
    <col min="9" max="9" width="12.6640625" style="750" customWidth="1"/>
    <col min="10" max="11" width="13.44140625" style="750" customWidth="1"/>
    <col min="12" max="12" width="14.33203125" style="749" customWidth="1"/>
    <col min="13" max="13" width="15.5546875" style="746" customWidth="1"/>
    <col min="14" max="14" width="15.44140625" style="750" customWidth="1"/>
    <col min="15" max="15" width="18.6640625" style="752" customWidth="1"/>
    <col min="16" max="16" width="14.88671875" style="746" customWidth="1"/>
    <col min="17" max="20" width="11.44140625" style="747"/>
    <col min="21" max="22" width="11.44140625" style="746"/>
    <col min="23" max="23" width="11.44140625" style="747"/>
    <col min="24" max="24" width="11.44140625" style="746"/>
    <col min="25" max="25" width="11.44140625" style="750"/>
    <col min="26" max="26" width="11.44140625" style="751"/>
    <col min="27" max="27" width="11.44140625" style="753"/>
    <col min="28" max="16384" width="11.44140625" style="746"/>
  </cols>
  <sheetData>
    <row r="1" spans="1:27" s="162" customFormat="1" ht="17.399999999999999" x14ac:dyDescent="0.3">
      <c r="A1" s="159" t="s">
        <v>1078</v>
      </c>
      <c r="B1" s="823" t="s">
        <v>1010</v>
      </c>
      <c r="C1" s="823"/>
      <c r="D1" s="823"/>
      <c r="E1" s="823"/>
      <c r="F1" s="823"/>
      <c r="G1" s="823"/>
      <c r="H1" s="823"/>
      <c r="I1" s="823"/>
      <c r="J1" s="823"/>
      <c r="K1" s="823"/>
      <c r="L1" s="823"/>
      <c r="M1" s="823"/>
      <c r="N1" s="823"/>
      <c r="O1" s="823"/>
      <c r="P1" s="823"/>
      <c r="Q1" s="823"/>
      <c r="R1" s="823"/>
      <c r="S1" s="823"/>
      <c r="T1" s="823"/>
      <c r="U1" s="823"/>
      <c r="V1" s="823"/>
      <c r="W1" s="823"/>
      <c r="X1" s="823"/>
      <c r="Y1" s="160"/>
      <c r="Z1" s="160"/>
      <c r="AA1" s="161"/>
    </row>
    <row r="2" spans="1:27" s="162" customFormat="1" ht="15.75" customHeight="1" thickBot="1" x14ac:dyDescent="0.3">
      <c r="A2" s="824"/>
      <c r="B2" s="824"/>
      <c r="C2" s="824"/>
      <c r="D2" s="824"/>
      <c r="E2" s="824"/>
      <c r="F2" s="824"/>
      <c r="G2" s="824"/>
      <c r="H2" s="824"/>
      <c r="I2" s="824"/>
      <c r="J2" s="824"/>
      <c r="K2" s="824"/>
      <c r="L2" s="824"/>
      <c r="M2" s="824"/>
      <c r="N2" s="824"/>
      <c r="O2" s="824"/>
      <c r="P2" s="824"/>
      <c r="Q2" s="824"/>
      <c r="R2" s="824"/>
      <c r="S2" s="824"/>
      <c r="T2" s="824"/>
      <c r="U2" s="824"/>
      <c r="V2" s="824"/>
      <c r="W2" s="824"/>
      <c r="X2" s="824"/>
      <c r="Y2" s="824"/>
      <c r="Z2" s="824"/>
      <c r="AA2" s="824"/>
    </row>
    <row r="3" spans="1:27" s="162" customFormat="1" ht="16.5" customHeight="1" thickBot="1" x14ac:dyDescent="0.3">
      <c r="A3" s="825"/>
      <c r="B3" s="826"/>
      <c r="C3" s="829" t="s">
        <v>629</v>
      </c>
      <c r="D3" s="830"/>
      <c r="E3" s="830"/>
      <c r="F3" s="830"/>
      <c r="G3" s="830"/>
      <c r="H3" s="830"/>
      <c r="I3" s="830"/>
      <c r="J3" s="830"/>
      <c r="K3" s="830"/>
      <c r="L3" s="830"/>
      <c r="M3" s="830"/>
      <c r="N3" s="830"/>
      <c r="O3" s="830"/>
      <c r="P3" s="830"/>
      <c r="Q3" s="830"/>
      <c r="R3" s="831"/>
      <c r="S3" s="830"/>
      <c r="T3" s="830"/>
      <c r="U3" s="830"/>
      <c r="V3" s="830"/>
      <c r="W3" s="830"/>
      <c r="X3" s="830"/>
      <c r="Y3" s="830"/>
      <c r="Z3" s="832" t="s">
        <v>630</v>
      </c>
      <c r="AA3" s="835" t="s">
        <v>631</v>
      </c>
    </row>
    <row r="4" spans="1:27" s="162" customFormat="1" ht="14.25" customHeight="1" x14ac:dyDescent="0.25">
      <c r="A4" s="827"/>
      <c r="B4" s="828"/>
      <c r="C4" s="838" t="s">
        <v>632</v>
      </c>
      <c r="D4" s="839"/>
      <c r="E4" s="839"/>
      <c r="F4" s="840"/>
      <c r="G4" s="841" t="s">
        <v>633</v>
      </c>
      <c r="H4" s="842"/>
      <c r="I4" s="842"/>
      <c r="J4" s="842"/>
      <c r="K4" s="842"/>
      <c r="L4" s="843"/>
      <c r="M4" s="163" t="s">
        <v>634</v>
      </c>
      <c r="N4" s="164" t="s">
        <v>635</v>
      </c>
      <c r="O4" s="164" t="s">
        <v>636</v>
      </c>
      <c r="P4" s="165" t="s">
        <v>637</v>
      </c>
      <c r="Q4" s="166" t="s">
        <v>638</v>
      </c>
      <c r="R4" s="167" t="s">
        <v>941</v>
      </c>
      <c r="S4" s="168" t="s">
        <v>942</v>
      </c>
      <c r="T4" s="169" t="s">
        <v>639</v>
      </c>
      <c r="U4" s="164" t="s">
        <v>640</v>
      </c>
      <c r="V4" s="170" t="s">
        <v>641</v>
      </c>
      <c r="W4" s="171" t="s">
        <v>642</v>
      </c>
      <c r="X4" s="172" t="s">
        <v>643</v>
      </c>
      <c r="Y4" s="172" t="s">
        <v>644</v>
      </c>
      <c r="Z4" s="833"/>
      <c r="AA4" s="836"/>
    </row>
    <row r="5" spans="1:27" s="162" customFormat="1" ht="81.75" customHeight="1" x14ac:dyDescent="0.25">
      <c r="A5" s="827"/>
      <c r="B5" s="828"/>
      <c r="C5" s="844" t="s">
        <v>645</v>
      </c>
      <c r="D5" s="845"/>
      <c r="E5" s="845"/>
      <c r="F5" s="845"/>
      <c r="G5" s="844" t="s">
        <v>646</v>
      </c>
      <c r="H5" s="845"/>
      <c r="I5" s="845"/>
      <c r="J5" s="845"/>
      <c r="K5" s="845"/>
      <c r="L5" s="846"/>
      <c r="M5" s="847" t="s">
        <v>647</v>
      </c>
      <c r="N5" s="847"/>
      <c r="O5" s="847"/>
      <c r="P5" s="848"/>
      <c r="Q5" s="173" t="s">
        <v>943</v>
      </c>
      <c r="R5" s="174" t="s">
        <v>944</v>
      </c>
      <c r="S5" s="175" t="s">
        <v>945</v>
      </c>
      <c r="T5" s="176" t="s">
        <v>648</v>
      </c>
      <c r="U5" s="175" t="s">
        <v>649</v>
      </c>
      <c r="V5" s="177" t="s">
        <v>650</v>
      </c>
      <c r="W5" s="176" t="s">
        <v>651</v>
      </c>
      <c r="X5" s="178" t="s">
        <v>652</v>
      </c>
      <c r="Y5" s="179" t="s">
        <v>653</v>
      </c>
      <c r="Z5" s="833"/>
      <c r="AA5" s="836"/>
    </row>
    <row r="6" spans="1:27" s="162" customFormat="1" ht="48.75" customHeight="1" thickBot="1" x14ac:dyDescent="0.3">
      <c r="A6" s="180" t="s">
        <v>654</v>
      </c>
      <c r="B6" s="181" t="s">
        <v>655</v>
      </c>
      <c r="C6" s="182" t="s">
        <v>656</v>
      </c>
      <c r="D6" s="183" t="s">
        <v>217</v>
      </c>
      <c r="E6" s="183" t="s">
        <v>657</v>
      </c>
      <c r="F6" s="184" t="s">
        <v>658</v>
      </c>
      <c r="G6" s="182" t="s">
        <v>659</v>
      </c>
      <c r="H6" s="185" t="s">
        <v>2</v>
      </c>
      <c r="I6" s="186" t="s">
        <v>3</v>
      </c>
      <c r="J6" s="184" t="s">
        <v>4</v>
      </c>
      <c r="K6" s="184" t="s">
        <v>660</v>
      </c>
      <c r="L6" s="187" t="s">
        <v>661</v>
      </c>
      <c r="M6" s="186" t="s">
        <v>662</v>
      </c>
      <c r="N6" s="183" t="s">
        <v>663</v>
      </c>
      <c r="O6" s="183" t="s">
        <v>946</v>
      </c>
      <c r="P6" s="188" t="s">
        <v>664</v>
      </c>
      <c r="Q6" s="186"/>
      <c r="R6" s="183"/>
      <c r="S6" s="185"/>
      <c r="T6" s="182"/>
      <c r="U6" s="183"/>
      <c r="V6" s="184"/>
      <c r="W6" s="182"/>
      <c r="X6" s="184"/>
      <c r="Y6" s="184"/>
      <c r="Z6" s="834"/>
      <c r="AA6" s="837"/>
    </row>
    <row r="7" spans="1:27" s="162" customFormat="1" ht="16.2" thickBot="1" x14ac:dyDescent="0.3">
      <c r="A7" s="189"/>
      <c r="B7" s="190"/>
      <c r="C7" s="191"/>
      <c r="D7" s="192"/>
      <c r="E7" s="192"/>
      <c r="F7" s="193"/>
      <c r="G7" s="194"/>
      <c r="H7" s="195"/>
      <c r="I7" s="196"/>
      <c r="J7" s="196"/>
      <c r="K7" s="196"/>
      <c r="L7" s="197"/>
      <c r="M7" s="195"/>
      <c r="N7" s="198"/>
      <c r="O7" s="198"/>
      <c r="P7" s="195"/>
      <c r="Q7" s="199"/>
      <c r="R7" s="200"/>
      <c r="S7" s="201"/>
      <c r="T7" s="191"/>
      <c r="U7" s="192"/>
      <c r="V7" s="193"/>
      <c r="W7" s="202"/>
      <c r="X7" s="193"/>
      <c r="Y7" s="196"/>
      <c r="Z7" s="203"/>
      <c r="AA7" s="204"/>
    </row>
    <row r="8" spans="1:27" s="162" customFormat="1" thickBot="1" x14ac:dyDescent="0.3">
      <c r="A8" s="205" t="s">
        <v>31</v>
      </c>
      <c r="B8" s="206"/>
      <c r="C8" s="207"/>
      <c r="D8" s="208"/>
      <c r="E8" s="208"/>
      <c r="F8" s="209"/>
      <c r="G8" s="207"/>
      <c r="H8" s="210"/>
      <c r="I8" s="209"/>
      <c r="J8" s="209"/>
      <c r="K8" s="209"/>
      <c r="L8" s="211"/>
      <c r="M8" s="210"/>
      <c r="N8" s="208"/>
      <c r="O8" s="208"/>
      <c r="P8" s="210"/>
      <c r="Q8" s="212"/>
      <c r="R8" s="213"/>
      <c r="S8" s="214"/>
      <c r="T8" s="207"/>
      <c r="U8" s="208"/>
      <c r="V8" s="209"/>
      <c r="W8" s="207"/>
      <c r="X8" s="209"/>
      <c r="Y8" s="209"/>
      <c r="Z8" s="215"/>
      <c r="AA8" s="216"/>
    </row>
    <row r="9" spans="1:27" s="162" customFormat="1" ht="16.2" x14ac:dyDescent="0.25">
      <c r="A9" s="217" t="s">
        <v>665</v>
      </c>
      <c r="B9" s="218">
        <v>112</v>
      </c>
      <c r="C9" s="219" t="s">
        <v>208</v>
      </c>
      <c r="D9" s="220"/>
      <c r="E9" s="220"/>
      <c r="F9" s="221"/>
      <c r="G9" s="222" t="s">
        <v>666</v>
      </c>
      <c r="H9" s="223"/>
      <c r="I9" s="221"/>
      <c r="J9" s="221"/>
      <c r="K9" s="221"/>
      <c r="L9" s="224">
        <v>0.1</v>
      </c>
      <c r="M9" s="223"/>
      <c r="N9" s="220"/>
      <c r="O9" s="225" t="s">
        <v>667</v>
      </c>
      <c r="P9" s="226"/>
      <c r="Q9" s="227"/>
      <c r="R9" s="228"/>
      <c r="S9" s="229"/>
      <c r="T9" s="230"/>
      <c r="U9" s="225" t="s">
        <v>208</v>
      </c>
      <c r="V9" s="221"/>
      <c r="W9" s="231"/>
      <c r="X9" s="232" t="s">
        <v>208</v>
      </c>
      <c r="Y9" s="233"/>
      <c r="Z9" s="234"/>
      <c r="AA9" s="235" t="s">
        <v>208</v>
      </c>
    </row>
    <row r="10" spans="1:27" s="162" customFormat="1" ht="16.2" x14ac:dyDescent="0.25">
      <c r="A10" s="236" t="s">
        <v>668</v>
      </c>
      <c r="B10" s="237">
        <v>113</v>
      </c>
      <c r="C10" s="238" t="s">
        <v>208</v>
      </c>
      <c r="D10" s="239"/>
      <c r="E10" s="239"/>
      <c r="F10" s="240"/>
      <c r="G10" s="241" t="s">
        <v>666</v>
      </c>
      <c r="H10" s="242"/>
      <c r="I10" s="240"/>
      <c r="J10" s="240" t="s">
        <v>208</v>
      </c>
      <c r="K10" s="240"/>
      <c r="L10" s="243">
        <v>0.14000000000000001</v>
      </c>
      <c r="M10" s="242"/>
      <c r="N10" s="239"/>
      <c r="O10" s="244" t="s">
        <v>667</v>
      </c>
      <c r="P10" s="245"/>
      <c r="Q10" s="246"/>
      <c r="R10" s="247"/>
      <c r="S10" s="248"/>
      <c r="T10" s="249"/>
      <c r="U10" s="239" t="s">
        <v>208</v>
      </c>
      <c r="V10" s="240"/>
      <c r="W10" s="250"/>
      <c r="X10" s="251" t="s">
        <v>208</v>
      </c>
      <c r="Y10" s="252"/>
      <c r="Z10" s="253"/>
      <c r="AA10" s="254" t="s">
        <v>208</v>
      </c>
    </row>
    <row r="11" spans="1:27" s="162" customFormat="1" ht="16.2" x14ac:dyDescent="0.25">
      <c r="A11" s="255" t="s">
        <v>669</v>
      </c>
      <c r="B11" s="256">
        <v>114</v>
      </c>
      <c r="C11" s="241" t="s">
        <v>208</v>
      </c>
      <c r="D11" s="257"/>
      <c r="E11" s="257"/>
      <c r="F11" s="258"/>
      <c r="G11" s="241" t="s">
        <v>666</v>
      </c>
      <c r="H11" s="259"/>
      <c r="I11" s="258"/>
      <c r="J11" s="258"/>
      <c r="K11" s="258"/>
      <c r="L11" s="260">
        <v>0.12</v>
      </c>
      <c r="M11" s="259"/>
      <c r="N11" s="257"/>
      <c r="O11" s="244" t="s">
        <v>667</v>
      </c>
      <c r="P11" s="261"/>
      <c r="Q11" s="262"/>
      <c r="R11" s="247"/>
      <c r="S11" s="263"/>
      <c r="T11" s="264"/>
      <c r="U11" s="239" t="s">
        <v>208</v>
      </c>
      <c r="V11" s="258"/>
      <c r="W11" s="265"/>
      <c r="X11" s="266" t="s">
        <v>208</v>
      </c>
      <c r="Y11" s="267"/>
      <c r="Z11" s="268"/>
      <c r="AA11" s="254" t="s">
        <v>208</v>
      </c>
    </row>
    <row r="12" spans="1:27" s="162" customFormat="1" ht="16.2" x14ac:dyDescent="0.25">
      <c r="A12" s="255" t="s">
        <v>32</v>
      </c>
      <c r="B12" s="256">
        <v>115</v>
      </c>
      <c r="C12" s="241" t="s">
        <v>208</v>
      </c>
      <c r="D12" s="257"/>
      <c r="E12" s="257"/>
      <c r="F12" s="258"/>
      <c r="G12" s="241" t="s">
        <v>666</v>
      </c>
      <c r="H12" s="259"/>
      <c r="I12" s="258"/>
      <c r="J12" s="258"/>
      <c r="K12" s="258"/>
      <c r="L12" s="260">
        <v>0.12</v>
      </c>
      <c r="M12" s="259"/>
      <c r="N12" s="257"/>
      <c r="O12" s="244" t="s">
        <v>667</v>
      </c>
      <c r="P12" s="261"/>
      <c r="Q12" s="262"/>
      <c r="R12" s="247"/>
      <c r="S12" s="263"/>
      <c r="T12" s="264"/>
      <c r="U12" s="239" t="s">
        <v>208</v>
      </c>
      <c r="V12" s="258"/>
      <c r="W12" s="265"/>
      <c r="X12" s="266" t="s">
        <v>208</v>
      </c>
      <c r="Y12" s="267"/>
      <c r="Z12" s="268"/>
      <c r="AA12" s="254" t="s">
        <v>208</v>
      </c>
    </row>
    <row r="13" spans="1:27" s="162" customFormat="1" ht="16.2" x14ac:dyDescent="0.25">
      <c r="A13" s="255" t="s">
        <v>670</v>
      </c>
      <c r="B13" s="256">
        <v>116</v>
      </c>
      <c r="C13" s="269" t="s">
        <v>208</v>
      </c>
      <c r="D13" s="270"/>
      <c r="E13" s="270"/>
      <c r="F13" s="271"/>
      <c r="G13" s="241" t="s">
        <v>666</v>
      </c>
      <c r="H13" s="272"/>
      <c r="I13" s="271"/>
      <c r="J13" s="271" t="s">
        <v>208</v>
      </c>
      <c r="K13" s="271"/>
      <c r="L13" s="273">
        <v>0.14000000000000001</v>
      </c>
      <c r="M13" s="272"/>
      <c r="N13" s="270"/>
      <c r="O13" s="274" t="s">
        <v>667</v>
      </c>
      <c r="P13" s="275"/>
      <c r="Q13" s="276"/>
      <c r="R13" s="247"/>
      <c r="S13" s="277"/>
      <c r="T13" s="278"/>
      <c r="U13" s="279" t="s">
        <v>208</v>
      </c>
      <c r="V13" s="280"/>
      <c r="W13" s="281"/>
      <c r="X13" s="266" t="s">
        <v>208</v>
      </c>
      <c r="Y13" s="267"/>
      <c r="Z13" s="268"/>
      <c r="AA13" s="254" t="s">
        <v>208</v>
      </c>
    </row>
    <row r="14" spans="1:27" s="162" customFormat="1" ht="16.2" x14ac:dyDescent="0.25">
      <c r="A14" s="255" t="s">
        <v>123</v>
      </c>
      <c r="B14" s="256">
        <v>118</v>
      </c>
      <c r="C14" s="269" t="s">
        <v>208</v>
      </c>
      <c r="D14" s="270"/>
      <c r="E14" s="270"/>
      <c r="F14" s="271"/>
      <c r="G14" s="241" t="s">
        <v>666</v>
      </c>
      <c r="H14" s="272"/>
      <c r="I14" s="271"/>
      <c r="J14" s="271"/>
      <c r="K14" s="271"/>
      <c r="L14" s="273">
        <v>0.12</v>
      </c>
      <c r="M14" s="272"/>
      <c r="N14" s="270"/>
      <c r="O14" s="274" t="s">
        <v>667</v>
      </c>
      <c r="P14" s="275"/>
      <c r="Q14" s="276"/>
      <c r="R14" s="247"/>
      <c r="S14" s="277"/>
      <c r="T14" s="282"/>
      <c r="U14" s="283" t="s">
        <v>208</v>
      </c>
      <c r="V14" s="284"/>
      <c r="W14" s="285"/>
      <c r="X14" s="261" t="s">
        <v>208</v>
      </c>
      <c r="Y14" s="267"/>
      <c r="Z14" s="268"/>
      <c r="AA14" s="254" t="s">
        <v>208</v>
      </c>
    </row>
    <row r="15" spans="1:27" s="162" customFormat="1" ht="16.2" x14ac:dyDescent="0.25">
      <c r="A15" s="255" t="s">
        <v>124</v>
      </c>
      <c r="B15" s="256">
        <v>119</v>
      </c>
      <c r="C15" s="269" t="s">
        <v>208</v>
      </c>
      <c r="D15" s="270"/>
      <c r="E15" s="270"/>
      <c r="F15" s="271"/>
      <c r="G15" s="241" t="s">
        <v>666</v>
      </c>
      <c r="H15" s="272"/>
      <c r="I15" s="271"/>
      <c r="J15" s="271" t="s">
        <v>208</v>
      </c>
      <c r="K15" s="271"/>
      <c r="L15" s="273">
        <v>0.12</v>
      </c>
      <c r="M15" s="272"/>
      <c r="N15" s="270"/>
      <c r="O15" s="274" t="s">
        <v>667</v>
      </c>
      <c r="P15" s="275"/>
      <c r="Q15" s="276"/>
      <c r="R15" s="247"/>
      <c r="S15" s="277"/>
      <c r="T15" s="282"/>
      <c r="U15" s="283" t="s">
        <v>208</v>
      </c>
      <c r="V15" s="284"/>
      <c r="W15" s="285"/>
      <c r="X15" s="261" t="s">
        <v>208</v>
      </c>
      <c r="Y15" s="267"/>
      <c r="Z15" s="268"/>
      <c r="AA15" s="254" t="s">
        <v>208</v>
      </c>
    </row>
    <row r="16" spans="1:27" s="162" customFormat="1" ht="16.2" x14ac:dyDescent="0.25">
      <c r="A16" s="255" t="s">
        <v>125</v>
      </c>
      <c r="B16" s="256">
        <v>120</v>
      </c>
      <c r="C16" s="269" t="s">
        <v>208</v>
      </c>
      <c r="D16" s="270"/>
      <c r="E16" s="270"/>
      <c r="F16" s="271"/>
      <c r="G16" s="241" t="s">
        <v>666</v>
      </c>
      <c r="H16" s="272"/>
      <c r="I16" s="271"/>
      <c r="J16" s="271" t="s">
        <v>208</v>
      </c>
      <c r="K16" s="271"/>
      <c r="L16" s="273">
        <v>0.14000000000000001</v>
      </c>
      <c r="M16" s="272"/>
      <c r="N16" s="270"/>
      <c r="O16" s="274" t="s">
        <v>667</v>
      </c>
      <c r="P16" s="275"/>
      <c r="Q16" s="276"/>
      <c r="R16" s="247"/>
      <c r="S16" s="286"/>
      <c r="T16" s="282"/>
      <c r="U16" s="283" t="s">
        <v>208</v>
      </c>
      <c r="V16" s="284"/>
      <c r="W16" s="285"/>
      <c r="X16" s="261" t="s">
        <v>208</v>
      </c>
      <c r="Y16" s="267"/>
      <c r="Z16" s="268"/>
      <c r="AA16" s="254" t="s">
        <v>208</v>
      </c>
    </row>
    <row r="17" spans="1:27" s="162" customFormat="1" ht="16.2" x14ac:dyDescent="0.25">
      <c r="A17" s="255" t="s">
        <v>33</v>
      </c>
      <c r="B17" s="256">
        <v>121</v>
      </c>
      <c r="C17" s="269" t="s">
        <v>208</v>
      </c>
      <c r="D17" s="270"/>
      <c r="E17" s="270"/>
      <c r="F17" s="271"/>
      <c r="G17" s="241" t="s">
        <v>666</v>
      </c>
      <c r="H17" s="272"/>
      <c r="I17" s="271"/>
      <c r="J17" s="271"/>
      <c r="K17" s="271"/>
      <c r="L17" s="273">
        <v>0.16</v>
      </c>
      <c r="M17" s="272"/>
      <c r="N17" s="270"/>
      <c r="O17" s="274" t="s">
        <v>667</v>
      </c>
      <c r="P17" s="275"/>
      <c r="Q17" s="276"/>
      <c r="R17" s="247"/>
      <c r="S17" s="287"/>
      <c r="T17" s="249"/>
      <c r="U17" s="239" t="s">
        <v>208</v>
      </c>
      <c r="V17" s="240"/>
      <c r="W17" s="288"/>
      <c r="X17" s="266" t="s">
        <v>208</v>
      </c>
      <c r="Y17" s="267"/>
      <c r="Z17" s="268"/>
      <c r="AA17" s="254" t="s">
        <v>208</v>
      </c>
    </row>
    <row r="18" spans="1:27" s="162" customFormat="1" ht="16.2" x14ac:dyDescent="0.25">
      <c r="A18" s="255" t="s">
        <v>34</v>
      </c>
      <c r="B18" s="256">
        <v>122</v>
      </c>
      <c r="C18" s="269" t="s">
        <v>208</v>
      </c>
      <c r="D18" s="270"/>
      <c r="E18" s="270"/>
      <c r="F18" s="271"/>
      <c r="G18" s="241" t="s">
        <v>666</v>
      </c>
      <c r="H18" s="272"/>
      <c r="I18" s="271"/>
      <c r="J18" s="271" t="s">
        <v>208</v>
      </c>
      <c r="K18" s="271"/>
      <c r="L18" s="273">
        <v>0.17</v>
      </c>
      <c r="M18" s="272"/>
      <c r="N18" s="270"/>
      <c r="O18" s="274" t="s">
        <v>667</v>
      </c>
      <c r="P18" s="289"/>
      <c r="Q18" s="262"/>
      <c r="R18" s="247"/>
      <c r="S18" s="263"/>
      <c r="T18" s="264"/>
      <c r="U18" s="239" t="s">
        <v>208</v>
      </c>
      <c r="V18" s="258"/>
      <c r="W18" s="265"/>
      <c r="X18" s="266" t="s">
        <v>208</v>
      </c>
      <c r="Y18" s="267"/>
      <c r="Z18" s="268"/>
      <c r="AA18" s="254" t="s">
        <v>208</v>
      </c>
    </row>
    <row r="19" spans="1:27" s="162" customFormat="1" ht="16.2" x14ac:dyDescent="0.25">
      <c r="A19" s="255" t="s">
        <v>671</v>
      </c>
      <c r="B19" s="256">
        <v>125</v>
      </c>
      <c r="C19" s="269" t="s">
        <v>208</v>
      </c>
      <c r="D19" s="270"/>
      <c r="E19" s="270" t="s">
        <v>672</v>
      </c>
      <c r="F19" s="271"/>
      <c r="G19" s="241" t="s">
        <v>666</v>
      </c>
      <c r="H19" s="272"/>
      <c r="I19" s="271"/>
      <c r="J19" s="271"/>
      <c r="K19" s="271"/>
      <c r="L19" s="273">
        <v>0.1</v>
      </c>
      <c r="M19" s="272"/>
      <c r="N19" s="270"/>
      <c r="O19" s="274" t="s">
        <v>667</v>
      </c>
      <c r="P19" s="289"/>
      <c r="Q19" s="262"/>
      <c r="R19" s="247"/>
      <c r="S19" s="263"/>
      <c r="T19" s="264"/>
      <c r="U19" s="239" t="s">
        <v>208</v>
      </c>
      <c r="V19" s="258"/>
      <c r="W19" s="265"/>
      <c r="X19" s="266" t="s">
        <v>208</v>
      </c>
      <c r="Y19" s="267"/>
      <c r="Z19" s="268"/>
      <c r="AA19" s="254" t="s">
        <v>208</v>
      </c>
    </row>
    <row r="20" spans="1:27" s="162" customFormat="1" ht="16.2" x14ac:dyDescent="0.25">
      <c r="A20" s="255" t="s">
        <v>673</v>
      </c>
      <c r="B20" s="256">
        <v>131</v>
      </c>
      <c r="C20" s="269" t="s">
        <v>208</v>
      </c>
      <c r="D20" s="270"/>
      <c r="E20" s="270"/>
      <c r="F20" s="271"/>
      <c r="G20" s="241" t="s">
        <v>666</v>
      </c>
      <c r="H20" s="272"/>
      <c r="I20" s="271"/>
      <c r="J20" s="271"/>
      <c r="K20" s="271"/>
      <c r="L20" s="273">
        <v>7.0000000000000007E-2</v>
      </c>
      <c r="M20" s="272"/>
      <c r="N20" s="270"/>
      <c r="O20" s="274" t="s">
        <v>667</v>
      </c>
      <c r="P20" s="289"/>
      <c r="Q20" s="262"/>
      <c r="R20" s="247"/>
      <c r="S20" s="263"/>
      <c r="T20" s="264"/>
      <c r="U20" s="239" t="s">
        <v>208</v>
      </c>
      <c r="V20" s="258"/>
      <c r="W20" s="265"/>
      <c r="X20" s="266" t="s">
        <v>208</v>
      </c>
      <c r="Y20" s="267"/>
      <c r="Z20" s="268"/>
      <c r="AA20" s="254" t="s">
        <v>208</v>
      </c>
    </row>
    <row r="21" spans="1:27" s="162" customFormat="1" ht="16.2" x14ac:dyDescent="0.25">
      <c r="A21" s="255" t="s">
        <v>35</v>
      </c>
      <c r="B21" s="256">
        <v>132</v>
      </c>
      <c r="C21" s="269" t="s">
        <v>208</v>
      </c>
      <c r="D21" s="270"/>
      <c r="E21" s="270"/>
      <c r="F21" s="271" t="s">
        <v>672</v>
      </c>
      <c r="G21" s="241" t="s">
        <v>666</v>
      </c>
      <c r="H21" s="272"/>
      <c r="I21" s="271"/>
      <c r="J21" s="271" t="s">
        <v>208</v>
      </c>
      <c r="K21" s="271"/>
      <c r="L21" s="273">
        <v>0.17</v>
      </c>
      <c r="M21" s="272"/>
      <c r="N21" s="270"/>
      <c r="O21" s="274" t="s">
        <v>667</v>
      </c>
      <c r="P21" s="289"/>
      <c r="Q21" s="262"/>
      <c r="R21" s="247"/>
      <c r="S21" s="263"/>
      <c r="T21" s="264"/>
      <c r="U21" s="239" t="s">
        <v>208</v>
      </c>
      <c r="V21" s="258"/>
      <c r="W21" s="265"/>
      <c r="X21" s="266" t="s">
        <v>208</v>
      </c>
      <c r="Y21" s="267"/>
      <c r="Z21" s="268"/>
      <c r="AA21" s="254" t="s">
        <v>208</v>
      </c>
    </row>
    <row r="22" spans="1:27" s="162" customFormat="1" ht="16.2" x14ac:dyDescent="0.25">
      <c r="A22" s="255" t="s">
        <v>36</v>
      </c>
      <c r="B22" s="256">
        <v>142</v>
      </c>
      <c r="C22" s="269" t="s">
        <v>208</v>
      </c>
      <c r="D22" s="270"/>
      <c r="E22" s="270"/>
      <c r="F22" s="271"/>
      <c r="G22" s="241" t="s">
        <v>666</v>
      </c>
      <c r="H22" s="272"/>
      <c r="I22" s="271"/>
      <c r="J22" s="271"/>
      <c r="K22" s="271"/>
      <c r="L22" s="273">
        <v>0.14000000000000001</v>
      </c>
      <c r="M22" s="272"/>
      <c r="N22" s="270"/>
      <c r="O22" s="274" t="s">
        <v>667</v>
      </c>
      <c r="P22" s="289"/>
      <c r="Q22" s="262"/>
      <c r="R22" s="247"/>
      <c r="S22" s="263"/>
      <c r="T22" s="264"/>
      <c r="U22" s="239" t="s">
        <v>208</v>
      </c>
      <c r="V22" s="258"/>
      <c r="W22" s="265"/>
      <c r="X22" s="266" t="s">
        <v>208</v>
      </c>
      <c r="Y22" s="267"/>
      <c r="Z22" s="268"/>
      <c r="AA22" s="254" t="s">
        <v>208</v>
      </c>
    </row>
    <row r="23" spans="1:27" s="162" customFormat="1" ht="16.2" x14ac:dyDescent="0.25">
      <c r="A23" s="255" t="s">
        <v>37</v>
      </c>
      <c r="B23" s="256">
        <v>143</v>
      </c>
      <c r="C23" s="269" t="s">
        <v>208</v>
      </c>
      <c r="D23" s="270"/>
      <c r="E23" s="270"/>
      <c r="F23" s="271"/>
      <c r="G23" s="241" t="s">
        <v>666</v>
      </c>
      <c r="H23" s="272"/>
      <c r="I23" s="271"/>
      <c r="J23" s="271" t="s">
        <v>208</v>
      </c>
      <c r="K23" s="271"/>
      <c r="L23" s="273">
        <v>0.17</v>
      </c>
      <c r="M23" s="272"/>
      <c r="N23" s="270"/>
      <c r="O23" s="274" t="s">
        <v>667</v>
      </c>
      <c r="P23" s="289"/>
      <c r="Q23" s="262"/>
      <c r="R23" s="247"/>
      <c r="S23" s="263"/>
      <c r="T23" s="264"/>
      <c r="U23" s="239" t="s">
        <v>208</v>
      </c>
      <c r="V23" s="258"/>
      <c r="W23" s="265"/>
      <c r="X23" s="266" t="s">
        <v>208</v>
      </c>
      <c r="Y23" s="267"/>
      <c r="Z23" s="268"/>
      <c r="AA23" s="254" t="s">
        <v>208</v>
      </c>
    </row>
    <row r="24" spans="1:27" s="162" customFormat="1" ht="16.2" x14ac:dyDescent="0.25">
      <c r="A24" s="255" t="s">
        <v>38</v>
      </c>
      <c r="B24" s="256">
        <v>144</v>
      </c>
      <c r="C24" s="269" t="s">
        <v>208</v>
      </c>
      <c r="D24" s="270"/>
      <c r="E24" s="270"/>
      <c r="F24" s="271"/>
      <c r="G24" s="241" t="s">
        <v>666</v>
      </c>
      <c r="H24" s="272"/>
      <c r="I24" s="271"/>
      <c r="J24" s="271" t="s">
        <v>208</v>
      </c>
      <c r="K24" s="271"/>
      <c r="L24" s="273">
        <v>0.12</v>
      </c>
      <c r="M24" s="272"/>
      <c r="N24" s="270"/>
      <c r="O24" s="274" t="s">
        <v>667</v>
      </c>
      <c r="P24" s="289"/>
      <c r="Q24" s="262"/>
      <c r="R24" s="247"/>
      <c r="S24" s="263"/>
      <c r="T24" s="264"/>
      <c r="U24" s="239" t="s">
        <v>208</v>
      </c>
      <c r="V24" s="258"/>
      <c r="W24" s="265"/>
      <c r="X24" s="266" t="s">
        <v>208</v>
      </c>
      <c r="Y24" s="267"/>
      <c r="Z24" s="268"/>
      <c r="AA24" s="254" t="s">
        <v>208</v>
      </c>
    </row>
    <row r="25" spans="1:27" s="162" customFormat="1" ht="16.2" x14ac:dyDescent="0.25">
      <c r="A25" s="255" t="s">
        <v>131</v>
      </c>
      <c r="B25" s="256">
        <v>150</v>
      </c>
      <c r="C25" s="269" t="s">
        <v>208</v>
      </c>
      <c r="D25" s="270"/>
      <c r="E25" s="270"/>
      <c r="F25" s="271"/>
      <c r="G25" s="241" t="s">
        <v>666</v>
      </c>
      <c r="H25" s="272"/>
      <c r="I25" s="271"/>
      <c r="J25" s="271" t="s">
        <v>208</v>
      </c>
      <c r="K25" s="271"/>
      <c r="L25" s="273">
        <v>0.12</v>
      </c>
      <c r="M25" s="272"/>
      <c r="N25" s="270"/>
      <c r="O25" s="274" t="s">
        <v>667</v>
      </c>
      <c r="P25" s="289"/>
      <c r="Q25" s="262"/>
      <c r="R25" s="247"/>
      <c r="S25" s="263"/>
      <c r="T25" s="264"/>
      <c r="U25" s="239" t="s">
        <v>208</v>
      </c>
      <c r="V25" s="258"/>
      <c r="W25" s="265"/>
      <c r="X25" s="266" t="s">
        <v>208</v>
      </c>
      <c r="Y25" s="267"/>
      <c r="Z25" s="268"/>
      <c r="AA25" s="254" t="s">
        <v>208</v>
      </c>
    </row>
    <row r="26" spans="1:27" s="162" customFormat="1" ht="20.399999999999999" x14ac:dyDescent="0.25">
      <c r="A26" s="290" t="s">
        <v>475</v>
      </c>
      <c r="B26" s="291">
        <v>882</v>
      </c>
      <c r="C26" s="292" t="s">
        <v>208</v>
      </c>
      <c r="D26" s="293"/>
      <c r="E26" s="293"/>
      <c r="F26" s="294"/>
      <c r="G26" s="295" t="s">
        <v>1011</v>
      </c>
      <c r="H26" s="296"/>
      <c r="I26" s="294"/>
      <c r="J26" s="294"/>
      <c r="K26" s="294"/>
      <c r="L26" s="297">
        <v>0.12</v>
      </c>
      <c r="M26" s="296"/>
      <c r="N26" s="293"/>
      <c r="O26" s="298" t="s">
        <v>667</v>
      </c>
      <c r="P26" s="299"/>
      <c r="Q26" s="300"/>
      <c r="R26" s="301"/>
      <c r="S26" s="302"/>
      <c r="T26" s="303"/>
      <c r="U26" s="304" t="s">
        <v>208</v>
      </c>
      <c r="V26" s="305"/>
      <c r="W26" s="306"/>
      <c r="X26" s="307" t="s">
        <v>208</v>
      </c>
      <c r="Y26" s="308"/>
      <c r="Z26" s="309"/>
      <c r="AA26" s="310" t="s">
        <v>208</v>
      </c>
    </row>
    <row r="27" spans="1:27" s="162" customFormat="1" ht="16.2" x14ac:dyDescent="0.25">
      <c r="A27" s="311" t="s">
        <v>130</v>
      </c>
      <c r="B27" s="256">
        <v>156</v>
      </c>
      <c r="C27" s="269" t="s">
        <v>208</v>
      </c>
      <c r="D27" s="270"/>
      <c r="E27" s="270"/>
      <c r="F27" s="271"/>
      <c r="G27" s="241" t="s">
        <v>666</v>
      </c>
      <c r="H27" s="272"/>
      <c r="I27" s="271"/>
      <c r="J27" s="271"/>
      <c r="K27" s="271"/>
      <c r="L27" s="273">
        <v>0.12</v>
      </c>
      <c r="M27" s="272"/>
      <c r="N27" s="270"/>
      <c r="O27" s="274" t="s">
        <v>667</v>
      </c>
      <c r="P27" s="289"/>
      <c r="Q27" s="262"/>
      <c r="R27" s="247"/>
      <c r="S27" s="263"/>
      <c r="T27" s="264"/>
      <c r="U27" s="239" t="s">
        <v>208</v>
      </c>
      <c r="V27" s="258"/>
      <c r="W27" s="265"/>
      <c r="X27" s="266" t="s">
        <v>208</v>
      </c>
      <c r="Y27" s="267"/>
      <c r="Z27" s="268"/>
      <c r="AA27" s="254" t="s">
        <v>208</v>
      </c>
    </row>
    <row r="28" spans="1:27" s="162" customFormat="1" ht="16.2" x14ac:dyDescent="0.25">
      <c r="A28" s="311" t="s">
        <v>132</v>
      </c>
      <c r="B28" s="256">
        <v>157</v>
      </c>
      <c r="C28" s="269" t="s">
        <v>208</v>
      </c>
      <c r="D28" s="270"/>
      <c r="E28" s="270"/>
      <c r="F28" s="271"/>
      <c r="G28" s="241" t="s">
        <v>666</v>
      </c>
      <c r="H28" s="272"/>
      <c r="I28" s="271"/>
      <c r="J28" s="271" t="s">
        <v>208</v>
      </c>
      <c r="K28" s="271"/>
      <c r="L28" s="273">
        <v>0.14000000000000001</v>
      </c>
      <c r="M28" s="272"/>
      <c r="N28" s="270"/>
      <c r="O28" s="274" t="s">
        <v>667</v>
      </c>
      <c r="P28" s="289"/>
      <c r="Q28" s="262"/>
      <c r="R28" s="247"/>
      <c r="S28" s="263"/>
      <c r="T28" s="264"/>
      <c r="U28" s="239" t="s">
        <v>208</v>
      </c>
      <c r="V28" s="258"/>
      <c r="W28" s="265"/>
      <c r="X28" s="266" t="s">
        <v>208</v>
      </c>
      <c r="Y28" s="267"/>
      <c r="Z28" s="268"/>
      <c r="AA28" s="254" t="s">
        <v>208</v>
      </c>
    </row>
    <row r="29" spans="1:27" s="162" customFormat="1" ht="16.2" x14ac:dyDescent="0.25">
      <c r="A29" s="255" t="s">
        <v>39</v>
      </c>
      <c r="B29" s="256">
        <v>171</v>
      </c>
      <c r="C29" s="269" t="s">
        <v>208</v>
      </c>
      <c r="D29" s="270"/>
      <c r="E29" s="270"/>
      <c r="F29" s="271"/>
      <c r="G29" s="241" t="s">
        <v>208</v>
      </c>
      <c r="H29" s="272"/>
      <c r="I29" s="271"/>
      <c r="J29" s="271"/>
      <c r="K29" s="271"/>
      <c r="L29" s="273">
        <v>0.35</v>
      </c>
      <c r="M29" s="272"/>
      <c r="N29" s="270"/>
      <c r="O29" s="270" t="s">
        <v>674</v>
      </c>
      <c r="P29" s="289"/>
      <c r="Q29" s="312"/>
      <c r="R29" s="247"/>
      <c r="S29" s="277"/>
      <c r="T29" s="278"/>
      <c r="U29" s="279" t="s">
        <v>208</v>
      </c>
      <c r="V29" s="280"/>
      <c r="W29" s="281"/>
      <c r="X29" s="313" t="s">
        <v>208</v>
      </c>
      <c r="Y29" s="314"/>
      <c r="Z29" s="315"/>
      <c r="AA29" s="316" t="s">
        <v>675</v>
      </c>
    </row>
    <row r="30" spans="1:27" s="162" customFormat="1" ht="13.8" x14ac:dyDescent="0.25">
      <c r="A30" s="255" t="s">
        <v>133</v>
      </c>
      <c r="B30" s="256">
        <v>181</v>
      </c>
      <c r="C30" s="269" t="s">
        <v>208</v>
      </c>
      <c r="D30" s="270"/>
      <c r="E30" s="270"/>
      <c r="F30" s="271"/>
      <c r="G30" s="241" t="s">
        <v>208</v>
      </c>
      <c r="H30" s="272"/>
      <c r="I30" s="271"/>
      <c r="J30" s="271"/>
      <c r="K30" s="271"/>
      <c r="L30" s="273">
        <v>0.2</v>
      </c>
      <c r="M30" s="272"/>
      <c r="N30" s="270"/>
      <c r="O30" s="274" t="s">
        <v>667</v>
      </c>
      <c r="P30" s="289"/>
      <c r="Q30" s="317"/>
      <c r="R30" s="318"/>
      <c r="S30" s="319"/>
      <c r="T30" s="282"/>
      <c r="U30" s="283" t="s">
        <v>208</v>
      </c>
      <c r="V30" s="284"/>
      <c r="W30" s="285"/>
      <c r="X30" s="284" t="s">
        <v>208</v>
      </c>
      <c r="Y30" s="320"/>
      <c r="Z30" s="321"/>
      <c r="AA30" s="254" t="s">
        <v>208</v>
      </c>
    </row>
    <row r="31" spans="1:27" s="162" customFormat="1" ht="13.8" x14ac:dyDescent="0.25">
      <c r="A31" s="255" t="s">
        <v>40</v>
      </c>
      <c r="B31" s="256">
        <v>182</v>
      </c>
      <c r="C31" s="269" t="s">
        <v>208</v>
      </c>
      <c r="D31" s="270"/>
      <c r="E31" s="270"/>
      <c r="F31" s="271"/>
      <c r="G31" s="241" t="s">
        <v>208</v>
      </c>
      <c r="H31" s="272"/>
      <c r="I31" s="271" t="s">
        <v>208</v>
      </c>
      <c r="J31" s="271"/>
      <c r="K31" s="271"/>
      <c r="L31" s="273">
        <v>0.14000000000000001</v>
      </c>
      <c r="M31" s="272"/>
      <c r="N31" s="270"/>
      <c r="O31" s="274" t="s">
        <v>667</v>
      </c>
      <c r="P31" s="289"/>
      <c r="Q31" s="317"/>
      <c r="R31" s="318"/>
      <c r="S31" s="319"/>
      <c r="T31" s="282"/>
      <c r="U31" s="283" t="s">
        <v>208</v>
      </c>
      <c r="V31" s="284"/>
      <c r="W31" s="285"/>
      <c r="X31" s="284" t="s">
        <v>208</v>
      </c>
      <c r="Y31" s="322"/>
      <c r="Z31" s="323"/>
      <c r="AA31" s="324" t="s">
        <v>208</v>
      </c>
    </row>
    <row r="32" spans="1:27" s="162" customFormat="1" ht="13.8" x14ac:dyDescent="0.25">
      <c r="A32" s="255" t="s">
        <v>134</v>
      </c>
      <c r="B32" s="256">
        <v>183</v>
      </c>
      <c r="C32" s="269" t="s">
        <v>208</v>
      </c>
      <c r="D32" s="270"/>
      <c r="E32" s="270"/>
      <c r="F32" s="271"/>
      <c r="G32" s="241" t="s">
        <v>208</v>
      </c>
      <c r="H32" s="272"/>
      <c r="I32" s="271"/>
      <c r="J32" s="271"/>
      <c r="K32" s="271"/>
      <c r="L32" s="273">
        <v>0.2</v>
      </c>
      <c r="M32" s="272"/>
      <c r="N32" s="270"/>
      <c r="O32" s="274" t="s">
        <v>667</v>
      </c>
      <c r="P32" s="289"/>
      <c r="Q32" s="317"/>
      <c r="R32" s="318"/>
      <c r="S32" s="319"/>
      <c r="T32" s="282"/>
      <c r="U32" s="283" t="s">
        <v>208</v>
      </c>
      <c r="V32" s="284"/>
      <c r="W32" s="285"/>
      <c r="X32" s="284" t="s">
        <v>208</v>
      </c>
      <c r="Y32" s="325"/>
      <c r="Z32" s="326"/>
      <c r="AA32" s="327" t="s">
        <v>208</v>
      </c>
    </row>
    <row r="33" spans="1:27" s="162" customFormat="1" ht="13.8" x14ac:dyDescent="0.25">
      <c r="A33" s="311" t="s">
        <v>41</v>
      </c>
      <c r="B33" s="256">
        <v>184</v>
      </c>
      <c r="C33" s="269" t="s">
        <v>208</v>
      </c>
      <c r="D33" s="270"/>
      <c r="E33" s="270"/>
      <c r="F33" s="271"/>
      <c r="G33" s="241" t="s">
        <v>208</v>
      </c>
      <c r="H33" s="272"/>
      <c r="I33" s="271"/>
      <c r="J33" s="271"/>
      <c r="K33" s="271"/>
      <c r="L33" s="273">
        <v>0.2</v>
      </c>
      <c r="M33" s="272"/>
      <c r="N33" s="270"/>
      <c r="O33" s="274" t="s">
        <v>667</v>
      </c>
      <c r="P33" s="289"/>
      <c r="Q33" s="317"/>
      <c r="R33" s="318"/>
      <c r="S33" s="319"/>
      <c r="T33" s="282"/>
      <c r="U33" s="283" t="s">
        <v>208</v>
      </c>
      <c r="V33" s="284"/>
      <c r="W33" s="285"/>
      <c r="X33" s="284" t="s">
        <v>208</v>
      </c>
      <c r="Y33" s="325"/>
      <c r="Z33" s="326"/>
      <c r="AA33" s="327" t="s">
        <v>208</v>
      </c>
    </row>
    <row r="34" spans="1:27" s="162" customFormat="1" ht="13.8" x14ac:dyDescent="0.25">
      <c r="A34" s="255" t="s">
        <v>42</v>
      </c>
      <c r="B34" s="256">
        <v>186</v>
      </c>
      <c r="C34" s="269" t="s">
        <v>208</v>
      </c>
      <c r="D34" s="270"/>
      <c r="E34" s="270"/>
      <c r="F34" s="271"/>
      <c r="G34" s="241" t="s">
        <v>208</v>
      </c>
      <c r="H34" s="272"/>
      <c r="I34" s="271" t="s">
        <v>208</v>
      </c>
      <c r="J34" s="271"/>
      <c r="K34" s="271"/>
      <c r="L34" s="273">
        <v>0.24</v>
      </c>
      <c r="M34" s="272"/>
      <c r="N34" s="270"/>
      <c r="O34" s="274" t="s">
        <v>667</v>
      </c>
      <c r="P34" s="289"/>
      <c r="Q34" s="317"/>
      <c r="R34" s="318"/>
      <c r="S34" s="319"/>
      <c r="T34" s="282"/>
      <c r="U34" s="283" t="s">
        <v>208</v>
      </c>
      <c r="V34" s="284"/>
      <c r="W34" s="285"/>
      <c r="X34" s="284" t="s">
        <v>208</v>
      </c>
      <c r="Y34" s="320"/>
      <c r="Z34" s="321"/>
      <c r="AA34" s="328" t="s">
        <v>208</v>
      </c>
    </row>
    <row r="35" spans="1:27" s="162" customFormat="1" ht="13.8" x14ac:dyDescent="0.25">
      <c r="A35" s="329" t="s">
        <v>135</v>
      </c>
      <c r="B35" s="330">
        <v>187</v>
      </c>
      <c r="C35" s="331" t="s">
        <v>208</v>
      </c>
      <c r="D35" s="279"/>
      <c r="E35" s="279"/>
      <c r="F35" s="280"/>
      <c r="G35" s="241" t="s">
        <v>208</v>
      </c>
      <c r="H35" s="332"/>
      <c r="I35" s="313" t="s">
        <v>208</v>
      </c>
      <c r="J35" s="280"/>
      <c r="K35" s="280"/>
      <c r="L35" s="333">
        <v>0.3</v>
      </c>
      <c r="M35" s="332"/>
      <c r="N35" s="279"/>
      <c r="O35" s="334" t="s">
        <v>667</v>
      </c>
      <c r="P35" s="289"/>
      <c r="Q35" s="335"/>
      <c r="R35" s="318"/>
      <c r="S35" s="336"/>
      <c r="T35" s="337"/>
      <c r="U35" s="338" t="s">
        <v>208</v>
      </c>
      <c r="V35" s="339"/>
      <c r="W35" s="340"/>
      <c r="X35" s="339" t="s">
        <v>208</v>
      </c>
      <c r="Y35" s="341"/>
      <c r="Z35" s="321"/>
      <c r="AA35" s="328" t="s">
        <v>208</v>
      </c>
    </row>
    <row r="36" spans="1:27" s="162" customFormat="1" ht="16.2" x14ac:dyDescent="0.25">
      <c r="A36" s="342" t="s">
        <v>136</v>
      </c>
      <c r="B36" s="330">
        <v>188</v>
      </c>
      <c r="C36" s="331" t="s">
        <v>208</v>
      </c>
      <c r="D36" s="279"/>
      <c r="E36" s="279"/>
      <c r="F36" s="280"/>
      <c r="G36" s="295" t="s">
        <v>1011</v>
      </c>
      <c r="H36" s="332"/>
      <c r="I36" s="313"/>
      <c r="J36" s="280"/>
      <c r="K36" s="280"/>
      <c r="L36" s="333"/>
      <c r="M36" s="332"/>
      <c r="N36" s="279"/>
      <c r="O36" s="334" t="s">
        <v>667</v>
      </c>
      <c r="P36" s="289"/>
      <c r="Q36" s="335"/>
      <c r="R36" s="343"/>
      <c r="S36" s="336"/>
      <c r="T36" s="337"/>
      <c r="U36" s="338" t="s">
        <v>208</v>
      </c>
      <c r="V36" s="339"/>
      <c r="W36" s="340"/>
      <c r="X36" s="339" t="s">
        <v>208</v>
      </c>
      <c r="Y36" s="322"/>
      <c r="Z36" s="323"/>
      <c r="AA36" s="344" t="s">
        <v>208</v>
      </c>
    </row>
    <row r="37" spans="1:27" s="365" customFormat="1" thickBot="1" x14ac:dyDescent="0.3">
      <c r="A37" s="345" t="s">
        <v>979</v>
      </c>
      <c r="B37" s="346">
        <v>189</v>
      </c>
      <c r="C37" s="347" t="s">
        <v>208</v>
      </c>
      <c r="D37" s="348"/>
      <c r="E37" s="348"/>
      <c r="F37" s="349"/>
      <c r="G37" s="350" t="s">
        <v>208</v>
      </c>
      <c r="H37" s="351"/>
      <c r="I37" s="352" t="s">
        <v>208</v>
      </c>
      <c r="J37" s="349"/>
      <c r="K37" s="349"/>
      <c r="L37" s="353"/>
      <c r="M37" s="351"/>
      <c r="N37" s="348"/>
      <c r="O37" s="354" t="s">
        <v>667</v>
      </c>
      <c r="P37" s="299"/>
      <c r="Q37" s="355"/>
      <c r="R37" s="356"/>
      <c r="S37" s="357"/>
      <c r="T37" s="358"/>
      <c r="U37" s="359" t="s">
        <v>208</v>
      </c>
      <c r="V37" s="360"/>
      <c r="W37" s="361"/>
      <c r="X37" s="360" t="s">
        <v>208</v>
      </c>
      <c r="Y37" s="362"/>
      <c r="Z37" s="363"/>
      <c r="AA37" s="364" t="s">
        <v>208</v>
      </c>
    </row>
    <row r="38" spans="1:27" s="162" customFormat="1" thickBot="1" x14ac:dyDescent="0.3">
      <c r="A38" s="205" t="s">
        <v>676</v>
      </c>
      <c r="B38" s="206"/>
      <c r="C38" s="207"/>
      <c r="D38" s="208"/>
      <c r="E38" s="208"/>
      <c r="F38" s="209"/>
      <c r="G38" s="207"/>
      <c r="H38" s="210"/>
      <c r="I38" s="366"/>
      <c r="J38" s="209"/>
      <c r="K38" s="209"/>
      <c r="L38" s="211"/>
      <c r="M38" s="210"/>
      <c r="N38" s="208"/>
      <c r="O38" s="208"/>
      <c r="P38" s="210"/>
      <c r="Q38" s="212"/>
      <c r="R38" s="213"/>
      <c r="S38" s="214"/>
      <c r="T38" s="207"/>
      <c r="U38" s="208"/>
      <c r="V38" s="209"/>
      <c r="W38" s="207"/>
      <c r="X38" s="209"/>
      <c r="Y38" s="209"/>
      <c r="Z38" s="215"/>
      <c r="AA38" s="216"/>
    </row>
    <row r="39" spans="1:27" s="162" customFormat="1" ht="13.8" x14ac:dyDescent="0.25">
      <c r="A39" s="367" t="s">
        <v>554</v>
      </c>
      <c r="B39" s="237">
        <v>573</v>
      </c>
      <c r="C39" s="238" t="s">
        <v>208</v>
      </c>
      <c r="D39" s="257"/>
      <c r="E39" s="257"/>
      <c r="F39" s="258"/>
      <c r="G39" s="238" t="s">
        <v>208</v>
      </c>
      <c r="H39" s="242"/>
      <c r="I39" s="240"/>
      <c r="J39" s="240"/>
      <c r="K39" s="240"/>
      <c r="L39" s="243"/>
      <c r="M39" s="223"/>
      <c r="N39" s="220"/>
      <c r="O39" s="220"/>
      <c r="P39" s="368" t="s">
        <v>208</v>
      </c>
      <c r="Q39" s="262"/>
      <c r="R39" s="228"/>
      <c r="S39" s="263"/>
      <c r="T39" s="264"/>
      <c r="U39" s="257" t="s">
        <v>208</v>
      </c>
      <c r="V39" s="258"/>
      <c r="W39" s="265"/>
      <c r="X39" s="266" t="s">
        <v>208</v>
      </c>
      <c r="Y39" s="252"/>
      <c r="Z39" s="253"/>
      <c r="AA39" s="369" t="s">
        <v>208</v>
      </c>
    </row>
    <row r="40" spans="1:27" s="162" customFormat="1" ht="13.8" x14ac:dyDescent="0.25">
      <c r="A40" s="367" t="s">
        <v>677</v>
      </c>
      <c r="B40" s="256">
        <v>575</v>
      </c>
      <c r="C40" s="238" t="s">
        <v>208</v>
      </c>
      <c r="D40" s="257"/>
      <c r="E40" s="257"/>
      <c r="F40" s="258"/>
      <c r="G40" s="241"/>
      <c r="H40" s="259"/>
      <c r="I40" s="258"/>
      <c r="J40" s="258"/>
      <c r="K40" s="258"/>
      <c r="L40" s="260"/>
      <c r="M40" s="259" t="s">
        <v>208</v>
      </c>
      <c r="N40" s="257"/>
      <c r="O40" s="257"/>
      <c r="P40" s="259"/>
      <c r="Q40" s="262"/>
      <c r="R40" s="247"/>
      <c r="S40" s="263"/>
      <c r="T40" s="264"/>
      <c r="U40" s="257" t="s">
        <v>208</v>
      </c>
      <c r="V40" s="258"/>
      <c r="W40" s="265"/>
      <c r="X40" s="258" t="s">
        <v>208</v>
      </c>
      <c r="Y40" s="267"/>
      <c r="Z40" s="370"/>
      <c r="AA40" s="254"/>
    </row>
    <row r="41" spans="1:27" s="162" customFormat="1" thickBot="1" x14ac:dyDescent="0.3">
      <c r="A41" s="367" t="s">
        <v>557</v>
      </c>
      <c r="B41" s="256">
        <v>576</v>
      </c>
      <c r="C41" s="371" t="s">
        <v>208</v>
      </c>
      <c r="D41" s="372"/>
      <c r="E41" s="372"/>
      <c r="F41" s="373"/>
      <c r="G41" s="238" t="s">
        <v>208</v>
      </c>
      <c r="H41" s="368"/>
      <c r="I41" s="373"/>
      <c r="J41" s="373"/>
      <c r="K41" s="373"/>
      <c r="L41" s="374"/>
      <c r="M41" s="375"/>
      <c r="N41" s="376" t="s">
        <v>208</v>
      </c>
      <c r="O41" s="377"/>
      <c r="P41" s="378"/>
      <c r="Q41" s="379"/>
      <c r="R41" s="380"/>
      <c r="S41" s="287"/>
      <c r="T41" s="381"/>
      <c r="U41" s="372" t="s">
        <v>208</v>
      </c>
      <c r="V41" s="373"/>
      <c r="W41" s="382"/>
      <c r="X41" s="373" t="s">
        <v>208</v>
      </c>
      <c r="Y41" s="383"/>
      <c r="Z41" s="384"/>
      <c r="AA41" s="327" t="s">
        <v>208</v>
      </c>
    </row>
    <row r="42" spans="1:27" s="162" customFormat="1" thickBot="1" x14ac:dyDescent="0.3">
      <c r="A42" s="205" t="s">
        <v>678</v>
      </c>
      <c r="B42" s="206"/>
      <c r="C42" s="207"/>
      <c r="D42" s="208"/>
      <c r="E42" s="208"/>
      <c r="F42" s="209"/>
      <c r="G42" s="207"/>
      <c r="H42" s="210"/>
      <c r="I42" s="209"/>
      <c r="J42" s="209"/>
      <c r="K42" s="209"/>
      <c r="L42" s="211"/>
      <c r="M42" s="385"/>
      <c r="N42" s="386"/>
      <c r="O42" s="386"/>
      <c r="P42" s="385"/>
      <c r="Q42" s="387"/>
      <c r="R42" s="386"/>
      <c r="S42" s="388"/>
      <c r="T42" s="389"/>
      <c r="U42" s="390"/>
      <c r="V42" s="391"/>
      <c r="W42" s="392"/>
      <c r="X42" s="393"/>
      <c r="Y42" s="393"/>
      <c r="Z42" s="394"/>
      <c r="AA42" s="395"/>
    </row>
    <row r="43" spans="1:27" s="162" customFormat="1" ht="29.25" customHeight="1" x14ac:dyDescent="0.25">
      <c r="A43" s="217" t="s">
        <v>679</v>
      </c>
      <c r="B43" s="396">
        <v>210</v>
      </c>
      <c r="C43" s="219" t="s">
        <v>208</v>
      </c>
      <c r="D43" s="220"/>
      <c r="E43" s="220"/>
      <c r="F43" s="397"/>
      <c r="G43" s="219" t="s">
        <v>680</v>
      </c>
      <c r="H43" s="223" t="s">
        <v>208</v>
      </c>
      <c r="I43" s="221" t="s">
        <v>208</v>
      </c>
      <c r="J43" s="221"/>
      <c r="K43" s="232"/>
      <c r="L43" s="224">
        <v>0.2</v>
      </c>
      <c r="M43" s="398"/>
      <c r="N43" s="220"/>
      <c r="O43" s="225" t="s">
        <v>667</v>
      </c>
      <c r="P43" s="235"/>
      <c r="Q43" s="227"/>
      <c r="R43" s="228"/>
      <c r="S43" s="399"/>
      <c r="T43" s="230"/>
      <c r="U43" s="220" t="s">
        <v>208</v>
      </c>
      <c r="V43" s="397"/>
      <c r="W43" s="231"/>
      <c r="X43" s="232" t="s">
        <v>208</v>
      </c>
      <c r="Y43" s="400"/>
      <c r="Z43" s="234"/>
      <c r="AA43" s="234" t="s">
        <v>208</v>
      </c>
    </row>
    <row r="44" spans="1:27" s="162" customFormat="1" ht="16.2" x14ac:dyDescent="0.25">
      <c r="A44" s="236" t="s">
        <v>43</v>
      </c>
      <c r="B44" s="401">
        <v>212</v>
      </c>
      <c r="C44" s="241" t="s">
        <v>208</v>
      </c>
      <c r="D44" s="257"/>
      <c r="E44" s="257"/>
      <c r="F44" s="402"/>
      <c r="G44" s="238" t="s">
        <v>680</v>
      </c>
      <c r="H44" s="259" t="s">
        <v>208</v>
      </c>
      <c r="I44" s="258" t="s">
        <v>208</v>
      </c>
      <c r="J44" s="258"/>
      <c r="K44" s="251"/>
      <c r="L44" s="260">
        <v>0.2</v>
      </c>
      <c r="M44" s="403"/>
      <c r="N44" s="283"/>
      <c r="O44" s="257" t="s">
        <v>667</v>
      </c>
      <c r="P44" s="316"/>
      <c r="Q44" s="317"/>
      <c r="R44" s="318"/>
      <c r="S44" s="404"/>
      <c r="T44" s="282"/>
      <c r="U44" s="283" t="s">
        <v>208</v>
      </c>
      <c r="V44" s="405"/>
      <c r="W44" s="285"/>
      <c r="X44" s="284" t="s">
        <v>208</v>
      </c>
      <c r="Y44" s="341"/>
      <c r="Z44" s="321"/>
      <c r="AA44" s="268" t="s">
        <v>208</v>
      </c>
    </row>
    <row r="45" spans="1:27" s="162" customFormat="1" ht="16.2" x14ac:dyDescent="0.25">
      <c r="A45" s="236" t="s">
        <v>139</v>
      </c>
      <c r="B45" s="401">
        <v>220</v>
      </c>
      <c r="C45" s="241" t="s">
        <v>208</v>
      </c>
      <c r="D45" s="257"/>
      <c r="E45" s="257"/>
      <c r="F45" s="402"/>
      <c r="G45" s="238" t="s">
        <v>680</v>
      </c>
      <c r="H45" s="259" t="s">
        <v>208</v>
      </c>
      <c r="I45" s="258" t="s">
        <v>208</v>
      </c>
      <c r="J45" s="258"/>
      <c r="K45" s="251"/>
      <c r="L45" s="260">
        <v>0.3</v>
      </c>
      <c r="M45" s="406"/>
      <c r="N45" s="257"/>
      <c r="O45" s="244" t="s">
        <v>667</v>
      </c>
      <c r="P45" s="254"/>
      <c r="Q45" s="262"/>
      <c r="R45" s="247"/>
      <c r="S45" s="286"/>
      <c r="T45" s="264"/>
      <c r="U45" s="283" t="s">
        <v>208</v>
      </c>
      <c r="V45" s="402"/>
      <c r="W45" s="265"/>
      <c r="X45" s="266" t="s">
        <v>208</v>
      </c>
      <c r="Y45" s="407"/>
      <c r="Z45" s="268"/>
      <c r="AA45" s="268" t="s">
        <v>208</v>
      </c>
    </row>
    <row r="46" spans="1:27" s="162" customFormat="1" ht="16.2" x14ac:dyDescent="0.25">
      <c r="A46" s="236" t="s">
        <v>681</v>
      </c>
      <c r="B46" s="401">
        <v>221</v>
      </c>
      <c r="C46" s="241" t="s">
        <v>208</v>
      </c>
      <c r="D46" s="257"/>
      <c r="E46" s="257"/>
      <c r="F46" s="402"/>
      <c r="G46" s="238" t="s">
        <v>680</v>
      </c>
      <c r="H46" s="259" t="s">
        <v>208</v>
      </c>
      <c r="I46" s="258" t="s">
        <v>208</v>
      </c>
      <c r="J46" s="258"/>
      <c r="K46" s="251"/>
      <c r="L46" s="260">
        <v>0.3</v>
      </c>
      <c r="M46" s="406"/>
      <c r="N46" s="257"/>
      <c r="O46" s="244" t="s">
        <v>667</v>
      </c>
      <c r="P46" s="254"/>
      <c r="Q46" s="262"/>
      <c r="R46" s="247"/>
      <c r="S46" s="286"/>
      <c r="T46" s="264"/>
      <c r="U46" s="283" t="s">
        <v>208</v>
      </c>
      <c r="V46" s="402"/>
      <c r="W46" s="265"/>
      <c r="X46" s="266" t="s">
        <v>208</v>
      </c>
      <c r="Y46" s="407"/>
      <c r="Z46" s="268"/>
      <c r="AA46" s="268" t="s">
        <v>208</v>
      </c>
    </row>
    <row r="47" spans="1:27" s="162" customFormat="1" ht="16.2" x14ac:dyDescent="0.25">
      <c r="A47" s="255" t="s">
        <v>141</v>
      </c>
      <c r="B47" s="408">
        <v>222</v>
      </c>
      <c r="C47" s="241" t="s">
        <v>208</v>
      </c>
      <c r="D47" s="257"/>
      <c r="E47" s="257"/>
      <c r="F47" s="402"/>
      <c r="G47" s="238" t="s">
        <v>680</v>
      </c>
      <c r="H47" s="259" t="s">
        <v>208</v>
      </c>
      <c r="I47" s="258" t="s">
        <v>208</v>
      </c>
      <c r="J47" s="258"/>
      <c r="K47" s="251"/>
      <c r="L47" s="260">
        <v>0.3</v>
      </c>
      <c r="M47" s="403"/>
      <c r="N47" s="283"/>
      <c r="O47" s="244" t="s">
        <v>667</v>
      </c>
      <c r="P47" s="254"/>
      <c r="Q47" s="317"/>
      <c r="R47" s="318"/>
      <c r="S47" s="404"/>
      <c r="T47" s="282"/>
      <c r="U47" s="257" t="s">
        <v>208</v>
      </c>
      <c r="V47" s="405"/>
      <c r="W47" s="285"/>
      <c r="X47" s="409" t="s">
        <v>208</v>
      </c>
      <c r="Y47" s="341"/>
      <c r="Z47" s="410"/>
      <c r="AA47" s="268" t="s">
        <v>208</v>
      </c>
    </row>
    <row r="48" spans="1:27" s="162" customFormat="1" ht="57" customHeight="1" x14ac:dyDescent="0.25">
      <c r="A48" s="236" t="s">
        <v>142</v>
      </c>
      <c r="B48" s="411">
        <v>230</v>
      </c>
      <c r="C48" s="241" t="s">
        <v>208</v>
      </c>
      <c r="D48" s="239"/>
      <c r="E48" s="239"/>
      <c r="F48" s="412"/>
      <c r="G48" s="238" t="s">
        <v>680</v>
      </c>
      <c r="H48" s="242" t="s">
        <v>208</v>
      </c>
      <c r="I48" s="240" t="s">
        <v>208</v>
      </c>
      <c r="J48" s="240"/>
      <c r="K48" s="251"/>
      <c r="L48" s="243">
        <v>0.3</v>
      </c>
      <c r="M48" s="413"/>
      <c r="N48" s="414"/>
      <c r="O48" s="415" t="s">
        <v>667</v>
      </c>
      <c r="P48" s="369"/>
      <c r="Q48" s="416"/>
      <c r="R48" s="318"/>
      <c r="S48" s="417"/>
      <c r="T48" s="282"/>
      <c r="U48" s="283" t="s">
        <v>208</v>
      </c>
      <c r="V48" s="405"/>
      <c r="W48" s="418"/>
      <c r="X48" s="419" t="s">
        <v>208</v>
      </c>
      <c r="Y48" s="420"/>
      <c r="Z48" s="421"/>
      <c r="AA48" s="253" t="s">
        <v>208</v>
      </c>
    </row>
    <row r="49" spans="1:27" s="162" customFormat="1" ht="33.75" customHeight="1" x14ac:dyDescent="0.25">
      <c r="A49" s="422" t="s">
        <v>682</v>
      </c>
      <c r="B49" s="411">
        <v>240</v>
      </c>
      <c r="C49" s="241" t="s">
        <v>208</v>
      </c>
      <c r="D49" s="257"/>
      <c r="E49" s="257"/>
      <c r="F49" s="402"/>
      <c r="G49" s="238" t="s">
        <v>680</v>
      </c>
      <c r="H49" s="259" t="s">
        <v>208</v>
      </c>
      <c r="I49" s="258" t="s">
        <v>208</v>
      </c>
      <c r="J49" s="258"/>
      <c r="K49" s="251"/>
      <c r="L49" s="260">
        <v>0.3</v>
      </c>
      <c r="M49" s="406"/>
      <c r="N49" s="257"/>
      <c r="O49" s="244" t="s">
        <v>667</v>
      </c>
      <c r="P49" s="254"/>
      <c r="Q49" s="262"/>
      <c r="R49" s="247"/>
      <c r="S49" s="286"/>
      <c r="T49" s="264"/>
      <c r="U49" s="283" t="s">
        <v>208</v>
      </c>
      <c r="V49" s="402"/>
      <c r="W49" s="265"/>
      <c r="X49" s="266" t="s">
        <v>208</v>
      </c>
      <c r="Y49" s="407"/>
      <c r="Z49" s="268"/>
      <c r="AA49" s="370" t="s">
        <v>675</v>
      </c>
    </row>
    <row r="50" spans="1:27" s="162" customFormat="1" ht="33.75" customHeight="1" x14ac:dyDescent="0.25">
      <c r="A50" s="311" t="s">
        <v>683</v>
      </c>
      <c r="B50" s="408">
        <v>250</v>
      </c>
      <c r="C50" s="241" t="s">
        <v>208</v>
      </c>
      <c r="D50" s="257"/>
      <c r="E50" s="257"/>
      <c r="F50" s="402"/>
      <c r="G50" s="241" t="s">
        <v>680</v>
      </c>
      <c r="H50" s="244" t="s">
        <v>208</v>
      </c>
      <c r="I50" s="257" t="s">
        <v>208</v>
      </c>
      <c r="J50" s="257"/>
      <c r="K50" s="257"/>
      <c r="L50" s="402">
        <v>0.21</v>
      </c>
      <c r="M50" s="282"/>
      <c r="N50" s="283"/>
      <c r="O50" s="257" t="s">
        <v>667</v>
      </c>
      <c r="P50" s="402"/>
      <c r="Q50" s="285"/>
      <c r="R50" s="318"/>
      <c r="S50" s="320"/>
      <c r="T50" s="282"/>
      <c r="U50" s="283" t="s">
        <v>208</v>
      </c>
      <c r="V50" s="405"/>
      <c r="W50" s="285"/>
      <c r="X50" s="283" t="s">
        <v>208</v>
      </c>
      <c r="Y50" s="341"/>
      <c r="Z50" s="321"/>
      <c r="AA50" s="370" t="s">
        <v>675</v>
      </c>
    </row>
    <row r="51" spans="1:27" s="365" customFormat="1" ht="33.75" customHeight="1" thickBot="1" x14ac:dyDescent="0.3">
      <c r="A51" s="423" t="s">
        <v>476</v>
      </c>
      <c r="B51" s="424">
        <v>883</v>
      </c>
      <c r="C51" s="425" t="s">
        <v>208</v>
      </c>
      <c r="D51" s="426"/>
      <c r="E51" s="426"/>
      <c r="F51" s="427"/>
      <c r="G51" s="425" t="s">
        <v>1012</v>
      </c>
      <c r="H51" s="352" t="s">
        <v>208</v>
      </c>
      <c r="I51" s="426" t="s">
        <v>208</v>
      </c>
      <c r="J51" s="426"/>
      <c r="K51" s="426"/>
      <c r="L51" s="427">
        <v>0.21</v>
      </c>
      <c r="M51" s="428"/>
      <c r="N51" s="429"/>
      <c r="O51" s="426" t="s">
        <v>667</v>
      </c>
      <c r="P51" s="427"/>
      <c r="Q51" s="430"/>
      <c r="R51" s="431"/>
      <c r="S51" s="432"/>
      <c r="T51" s="428"/>
      <c r="U51" s="429" t="s">
        <v>208</v>
      </c>
      <c r="V51" s="433"/>
      <c r="W51" s="430"/>
      <c r="X51" s="429" t="s">
        <v>208</v>
      </c>
      <c r="Y51" s="434"/>
      <c r="Z51" s="363"/>
      <c r="AA51" s="435" t="s">
        <v>1013</v>
      </c>
    </row>
    <row r="52" spans="1:27" s="162" customFormat="1" thickBot="1" x14ac:dyDescent="0.3">
      <c r="A52" s="436" t="s">
        <v>215</v>
      </c>
      <c r="B52" s="437"/>
      <c r="C52" s="438"/>
      <c r="D52" s="438"/>
      <c r="E52" s="438"/>
      <c r="F52" s="366"/>
      <c r="G52" s="439"/>
      <c r="H52" s="440"/>
      <c r="I52" s="366"/>
      <c r="J52" s="366"/>
      <c r="K52" s="366"/>
      <c r="L52" s="441"/>
      <c r="M52" s="442"/>
      <c r="N52" s="443"/>
      <c r="O52" s="443"/>
      <c r="P52" s="442"/>
      <c r="Q52" s="444"/>
      <c r="R52" s="445"/>
      <c r="S52" s="446"/>
      <c r="T52" s="447"/>
      <c r="U52" s="443"/>
      <c r="V52" s="448"/>
      <c r="W52" s="447"/>
      <c r="X52" s="448"/>
      <c r="Y52" s="448"/>
      <c r="Z52" s="449"/>
      <c r="AA52" s="450"/>
    </row>
    <row r="53" spans="1:27" s="162" customFormat="1" ht="13.8" x14ac:dyDescent="0.25">
      <c r="A53" s="217" t="s">
        <v>44</v>
      </c>
      <c r="B53" s="396">
        <v>311</v>
      </c>
      <c r="C53" s="451" t="s">
        <v>208</v>
      </c>
      <c r="D53" s="239"/>
      <c r="E53" s="239"/>
      <c r="F53" s="240"/>
      <c r="G53" s="238" t="s">
        <v>208</v>
      </c>
      <c r="H53" s="242"/>
      <c r="I53" s="240" t="s">
        <v>208</v>
      </c>
      <c r="J53" s="240"/>
      <c r="K53" s="240"/>
      <c r="L53" s="412">
        <v>0.1</v>
      </c>
      <c r="M53" s="242"/>
      <c r="N53" s="239"/>
      <c r="O53" s="415" t="s">
        <v>667</v>
      </c>
      <c r="P53" s="245"/>
      <c r="Q53" s="246"/>
      <c r="R53" s="228"/>
      <c r="S53" s="248"/>
      <c r="T53" s="249"/>
      <c r="U53" s="239" t="s">
        <v>208</v>
      </c>
      <c r="V53" s="240"/>
      <c r="W53" s="250"/>
      <c r="X53" s="251" t="s">
        <v>208</v>
      </c>
      <c r="Y53" s="252"/>
      <c r="Z53" s="253"/>
      <c r="AA53" s="369" t="s">
        <v>208</v>
      </c>
    </row>
    <row r="54" spans="1:27" s="162" customFormat="1" ht="13.8" x14ac:dyDescent="0.25">
      <c r="A54" s="255" t="s">
        <v>45</v>
      </c>
      <c r="B54" s="452">
        <v>312</v>
      </c>
      <c r="C54" s="453" t="s">
        <v>208</v>
      </c>
      <c r="D54" s="257"/>
      <c r="E54" s="257"/>
      <c r="F54" s="258"/>
      <c r="G54" s="241" t="s">
        <v>208</v>
      </c>
      <c r="H54" s="259"/>
      <c r="I54" s="258" t="s">
        <v>208</v>
      </c>
      <c r="J54" s="258"/>
      <c r="K54" s="258"/>
      <c r="L54" s="402">
        <v>0.1</v>
      </c>
      <c r="M54" s="259"/>
      <c r="N54" s="257"/>
      <c r="O54" s="244" t="s">
        <v>667</v>
      </c>
      <c r="P54" s="261"/>
      <c r="Q54" s="262"/>
      <c r="R54" s="247"/>
      <c r="S54" s="263"/>
      <c r="T54" s="264"/>
      <c r="U54" s="257" t="s">
        <v>208</v>
      </c>
      <c r="V54" s="258"/>
      <c r="W54" s="265"/>
      <c r="X54" s="266" t="s">
        <v>208</v>
      </c>
      <c r="Y54" s="267"/>
      <c r="Z54" s="268"/>
      <c r="AA54" s="254" t="s">
        <v>208</v>
      </c>
    </row>
    <row r="55" spans="1:27" s="162" customFormat="1" ht="13.8" x14ac:dyDescent="0.25">
      <c r="A55" s="255" t="s">
        <v>145</v>
      </c>
      <c r="B55" s="452">
        <v>315</v>
      </c>
      <c r="C55" s="453" t="s">
        <v>208</v>
      </c>
      <c r="D55" s="257"/>
      <c r="E55" s="257"/>
      <c r="F55" s="258"/>
      <c r="G55" s="241" t="s">
        <v>208</v>
      </c>
      <c r="H55" s="259"/>
      <c r="I55" s="258" t="s">
        <v>208</v>
      </c>
      <c r="J55" s="258"/>
      <c r="K55" s="258"/>
      <c r="L55" s="402">
        <v>0.1</v>
      </c>
      <c r="M55" s="454"/>
      <c r="N55" s="283"/>
      <c r="O55" s="244" t="s">
        <v>667</v>
      </c>
      <c r="P55" s="261"/>
      <c r="Q55" s="317"/>
      <c r="R55" s="318"/>
      <c r="S55" s="319"/>
      <c r="T55" s="282"/>
      <c r="U55" s="257" t="s">
        <v>208</v>
      </c>
      <c r="V55" s="284"/>
      <c r="W55" s="285"/>
      <c r="X55" s="409" t="s">
        <v>208</v>
      </c>
      <c r="Y55" s="320"/>
      <c r="Z55" s="410"/>
      <c r="AA55" s="254" t="s">
        <v>208</v>
      </c>
    </row>
    <row r="56" spans="1:27" s="162" customFormat="1" ht="13.8" x14ac:dyDescent="0.25">
      <c r="A56" s="255" t="s">
        <v>146</v>
      </c>
      <c r="B56" s="452">
        <v>316</v>
      </c>
      <c r="C56" s="453" t="s">
        <v>208</v>
      </c>
      <c r="D56" s="257"/>
      <c r="E56" s="257"/>
      <c r="F56" s="258"/>
      <c r="G56" s="241" t="s">
        <v>208</v>
      </c>
      <c r="H56" s="259"/>
      <c r="I56" s="258" t="s">
        <v>208</v>
      </c>
      <c r="J56" s="258"/>
      <c r="K56" s="258"/>
      <c r="L56" s="402">
        <v>0.1</v>
      </c>
      <c r="M56" s="454"/>
      <c r="N56" s="283"/>
      <c r="O56" s="244" t="s">
        <v>667</v>
      </c>
      <c r="P56" s="261"/>
      <c r="Q56" s="317"/>
      <c r="R56" s="318"/>
      <c r="S56" s="319"/>
      <c r="T56" s="282"/>
      <c r="U56" s="257" t="s">
        <v>208</v>
      </c>
      <c r="V56" s="284"/>
      <c r="W56" s="285"/>
      <c r="X56" s="409" t="s">
        <v>208</v>
      </c>
      <c r="Y56" s="320"/>
      <c r="Z56" s="410"/>
      <c r="AA56" s="254" t="s">
        <v>208</v>
      </c>
    </row>
    <row r="57" spans="1:27" s="162" customFormat="1" ht="13.8" x14ac:dyDescent="0.25">
      <c r="A57" s="255" t="s">
        <v>46</v>
      </c>
      <c r="B57" s="452">
        <v>320</v>
      </c>
      <c r="C57" s="453" t="s">
        <v>208</v>
      </c>
      <c r="D57" s="257"/>
      <c r="E57" s="257"/>
      <c r="F57" s="258"/>
      <c r="G57" s="241" t="s">
        <v>208</v>
      </c>
      <c r="H57" s="259"/>
      <c r="I57" s="258" t="s">
        <v>208</v>
      </c>
      <c r="J57" s="258"/>
      <c r="K57" s="240"/>
      <c r="L57" s="402">
        <v>0.32</v>
      </c>
      <c r="M57" s="259"/>
      <c r="N57" s="257"/>
      <c r="O57" s="244" t="s">
        <v>667</v>
      </c>
      <c r="P57" s="261"/>
      <c r="Q57" s="262"/>
      <c r="R57" s="247"/>
      <c r="S57" s="263"/>
      <c r="T57" s="264"/>
      <c r="U57" s="257" t="s">
        <v>208</v>
      </c>
      <c r="V57" s="258"/>
      <c r="W57" s="265"/>
      <c r="X57" s="266" t="s">
        <v>208</v>
      </c>
      <c r="Y57" s="267"/>
      <c r="Z57" s="268"/>
      <c r="AA57" s="254" t="s">
        <v>208</v>
      </c>
    </row>
    <row r="58" spans="1:27" s="162" customFormat="1" ht="16.2" x14ac:dyDescent="0.25">
      <c r="A58" s="255" t="s">
        <v>684</v>
      </c>
      <c r="B58" s="452">
        <v>330</v>
      </c>
      <c r="C58" s="453" t="s">
        <v>208</v>
      </c>
      <c r="D58" s="257"/>
      <c r="E58" s="257"/>
      <c r="F58" s="258"/>
      <c r="G58" s="238" t="s">
        <v>680</v>
      </c>
      <c r="H58" s="259" t="s">
        <v>208</v>
      </c>
      <c r="I58" s="258" t="s">
        <v>208</v>
      </c>
      <c r="J58" s="258"/>
      <c r="K58" s="251"/>
      <c r="L58" s="402">
        <v>0.3</v>
      </c>
      <c r="M58" s="259" t="s">
        <v>672</v>
      </c>
      <c r="N58" s="257"/>
      <c r="O58" s="244" t="s">
        <v>667</v>
      </c>
      <c r="P58" s="261"/>
      <c r="Q58" s="262"/>
      <c r="R58" s="247" t="s">
        <v>672</v>
      </c>
      <c r="S58" s="263"/>
      <c r="T58" s="264"/>
      <c r="U58" s="257" t="s">
        <v>208</v>
      </c>
      <c r="V58" s="258"/>
      <c r="W58" s="265"/>
      <c r="X58" s="266" t="s">
        <v>208</v>
      </c>
      <c r="Y58" s="267"/>
      <c r="Z58" s="268"/>
      <c r="AA58" s="254" t="s">
        <v>208</v>
      </c>
    </row>
    <row r="59" spans="1:27" s="162" customFormat="1" ht="13.8" x14ac:dyDescent="0.25">
      <c r="A59" s="255" t="s">
        <v>685</v>
      </c>
      <c r="B59" s="452">
        <v>341</v>
      </c>
      <c r="C59" s="453" t="s">
        <v>208</v>
      </c>
      <c r="D59" s="257"/>
      <c r="E59" s="257"/>
      <c r="F59" s="258"/>
      <c r="G59" s="241" t="s">
        <v>208</v>
      </c>
      <c r="H59" s="259"/>
      <c r="I59" s="258" t="s">
        <v>208</v>
      </c>
      <c r="J59" s="258"/>
      <c r="K59" s="258"/>
      <c r="L59" s="402">
        <v>0.17</v>
      </c>
      <c r="M59" s="259"/>
      <c r="N59" s="257"/>
      <c r="O59" s="244" t="s">
        <v>667</v>
      </c>
      <c r="P59" s="261"/>
      <c r="Q59" s="262"/>
      <c r="R59" s="247"/>
      <c r="S59" s="263"/>
      <c r="T59" s="264"/>
      <c r="U59" s="257" t="s">
        <v>208</v>
      </c>
      <c r="V59" s="258"/>
      <c r="W59" s="265"/>
      <c r="X59" s="266" t="s">
        <v>208</v>
      </c>
      <c r="Y59" s="267"/>
      <c r="Z59" s="268"/>
      <c r="AA59" s="254" t="s">
        <v>208</v>
      </c>
    </row>
    <row r="60" spans="1:27" s="162" customFormat="1" ht="13.8" x14ac:dyDescent="0.25">
      <c r="A60" s="255" t="s">
        <v>149</v>
      </c>
      <c r="B60" s="452">
        <v>392</v>
      </c>
      <c r="C60" s="453" t="s">
        <v>208</v>
      </c>
      <c r="D60" s="257"/>
      <c r="E60" s="257"/>
      <c r="F60" s="258"/>
      <c r="G60" s="241" t="s">
        <v>208</v>
      </c>
      <c r="H60" s="259"/>
      <c r="I60" s="258" t="s">
        <v>208</v>
      </c>
      <c r="J60" s="258"/>
      <c r="K60" s="258"/>
      <c r="L60" s="260">
        <v>0.14000000000000001</v>
      </c>
      <c r="M60" s="454"/>
      <c r="N60" s="283"/>
      <c r="O60" s="244" t="s">
        <v>667</v>
      </c>
      <c r="P60" s="261"/>
      <c r="Q60" s="317"/>
      <c r="R60" s="318"/>
      <c r="S60" s="319"/>
      <c r="T60" s="282"/>
      <c r="U60" s="257" t="s">
        <v>208</v>
      </c>
      <c r="V60" s="284"/>
      <c r="W60" s="285"/>
      <c r="X60" s="409" t="s">
        <v>208</v>
      </c>
      <c r="Y60" s="320"/>
      <c r="Z60" s="410"/>
      <c r="AA60" s="254" t="s">
        <v>208</v>
      </c>
    </row>
    <row r="61" spans="1:27" s="162" customFormat="1" thickBot="1" x14ac:dyDescent="0.3">
      <c r="A61" s="455" t="s">
        <v>150</v>
      </c>
      <c r="B61" s="456">
        <v>393</v>
      </c>
      <c r="C61" s="457" t="s">
        <v>208</v>
      </c>
      <c r="D61" s="279"/>
      <c r="E61" s="279"/>
      <c r="F61" s="280"/>
      <c r="G61" s="331" t="s">
        <v>208</v>
      </c>
      <c r="H61" s="332"/>
      <c r="I61" s="280" t="s">
        <v>208</v>
      </c>
      <c r="J61" s="280"/>
      <c r="K61" s="280"/>
      <c r="L61" s="333">
        <v>8.5000000000000006E-2</v>
      </c>
      <c r="M61" s="458"/>
      <c r="N61" s="338"/>
      <c r="O61" s="334" t="s">
        <v>667</v>
      </c>
      <c r="P61" s="289"/>
      <c r="Q61" s="335"/>
      <c r="R61" s="343"/>
      <c r="S61" s="336"/>
      <c r="T61" s="337"/>
      <c r="U61" s="279" t="s">
        <v>208</v>
      </c>
      <c r="V61" s="339"/>
      <c r="W61" s="340"/>
      <c r="X61" s="459" t="s">
        <v>208</v>
      </c>
      <c r="Y61" s="325"/>
      <c r="Z61" s="460"/>
      <c r="AA61" s="327" t="s">
        <v>208</v>
      </c>
    </row>
    <row r="62" spans="1:27" s="162" customFormat="1" thickBot="1" x14ac:dyDescent="0.3">
      <c r="A62" s="205" t="s">
        <v>216</v>
      </c>
      <c r="B62" s="206"/>
      <c r="C62" s="208"/>
      <c r="D62" s="208"/>
      <c r="E62" s="208"/>
      <c r="F62" s="209"/>
      <c r="G62" s="207"/>
      <c r="H62" s="210"/>
      <c r="I62" s="209"/>
      <c r="J62" s="209"/>
      <c r="K62" s="209"/>
      <c r="L62" s="211"/>
      <c r="M62" s="385"/>
      <c r="N62" s="386"/>
      <c r="O62" s="386"/>
      <c r="P62" s="385"/>
      <c r="Q62" s="387"/>
      <c r="R62" s="390"/>
      <c r="S62" s="388"/>
      <c r="T62" s="392"/>
      <c r="U62" s="386"/>
      <c r="V62" s="393"/>
      <c r="W62" s="392"/>
      <c r="X62" s="393"/>
      <c r="Y62" s="393"/>
      <c r="Z62" s="394"/>
      <c r="AA62" s="395"/>
    </row>
    <row r="63" spans="1:27" s="162" customFormat="1" ht="16.2" x14ac:dyDescent="0.25">
      <c r="A63" s="217" t="s">
        <v>151</v>
      </c>
      <c r="B63" s="396">
        <v>411</v>
      </c>
      <c r="C63" s="451" t="s">
        <v>208</v>
      </c>
      <c r="D63" s="239"/>
      <c r="E63" s="239"/>
      <c r="F63" s="240"/>
      <c r="G63" s="238" t="s">
        <v>208</v>
      </c>
      <c r="H63" s="242"/>
      <c r="I63" s="240"/>
      <c r="J63" s="240"/>
      <c r="K63" s="240"/>
      <c r="L63" s="243">
        <v>0.35</v>
      </c>
      <c r="M63" s="242"/>
      <c r="N63" s="239"/>
      <c r="O63" s="415" t="s">
        <v>674</v>
      </c>
      <c r="P63" s="245"/>
      <c r="Q63" s="246"/>
      <c r="R63" s="228"/>
      <c r="S63" s="248"/>
      <c r="T63" s="249"/>
      <c r="U63" s="239" t="s">
        <v>208</v>
      </c>
      <c r="V63" s="240"/>
      <c r="W63" s="246"/>
      <c r="X63" s="225" t="s">
        <v>208</v>
      </c>
      <c r="Y63" s="252"/>
      <c r="Z63" s="253"/>
      <c r="AA63" s="461" t="s">
        <v>675</v>
      </c>
    </row>
    <row r="64" spans="1:27" s="162" customFormat="1" ht="16.2" x14ac:dyDescent="0.25">
      <c r="A64" s="236" t="s">
        <v>152</v>
      </c>
      <c r="B64" s="401">
        <v>413</v>
      </c>
      <c r="C64" s="453" t="s">
        <v>208</v>
      </c>
      <c r="D64" s="239"/>
      <c r="E64" s="239"/>
      <c r="F64" s="240"/>
      <c r="G64" s="238" t="s">
        <v>208</v>
      </c>
      <c r="H64" s="242"/>
      <c r="I64" s="240"/>
      <c r="J64" s="240"/>
      <c r="K64" s="240"/>
      <c r="L64" s="243">
        <v>0.32</v>
      </c>
      <c r="M64" s="242"/>
      <c r="N64" s="239"/>
      <c r="O64" s="244" t="s">
        <v>674</v>
      </c>
      <c r="P64" s="161"/>
      <c r="Q64" s="379"/>
      <c r="R64" s="247"/>
      <c r="S64" s="287"/>
      <c r="T64" s="249"/>
      <c r="U64" s="239" t="s">
        <v>208</v>
      </c>
      <c r="V64" s="240"/>
      <c r="W64" s="246"/>
      <c r="X64" s="244" t="s">
        <v>208</v>
      </c>
      <c r="Y64" s="252"/>
      <c r="Z64" s="253"/>
      <c r="AA64" s="315" t="s">
        <v>675</v>
      </c>
    </row>
    <row r="65" spans="1:28" s="162" customFormat="1" ht="16.2" x14ac:dyDescent="0.25">
      <c r="A65" s="311" t="s">
        <v>153</v>
      </c>
      <c r="B65" s="452">
        <v>414</v>
      </c>
      <c r="C65" s="453" t="s">
        <v>208</v>
      </c>
      <c r="D65" s="257"/>
      <c r="E65" s="257"/>
      <c r="F65" s="258"/>
      <c r="G65" s="241" t="s">
        <v>208</v>
      </c>
      <c r="H65" s="259"/>
      <c r="I65" s="258"/>
      <c r="J65" s="258"/>
      <c r="K65" s="258"/>
      <c r="L65" s="260">
        <v>0.32</v>
      </c>
      <c r="M65" s="259"/>
      <c r="N65" s="257"/>
      <c r="O65" s="244" t="s">
        <v>674</v>
      </c>
      <c r="P65" s="289"/>
      <c r="Q65" s="312"/>
      <c r="R65" s="247"/>
      <c r="S65" s="277"/>
      <c r="T65" s="264"/>
      <c r="U65" s="257" t="s">
        <v>208</v>
      </c>
      <c r="V65" s="258"/>
      <c r="W65" s="262"/>
      <c r="X65" s="244" t="s">
        <v>208</v>
      </c>
      <c r="Y65" s="267"/>
      <c r="Z65" s="268"/>
      <c r="AA65" s="268" t="s">
        <v>675</v>
      </c>
    </row>
    <row r="66" spans="1:28" s="162" customFormat="1" ht="20.399999999999999" x14ac:dyDescent="0.25">
      <c r="A66" s="311" t="s">
        <v>47</v>
      </c>
      <c r="B66" s="452">
        <v>421</v>
      </c>
      <c r="C66" s="453" t="s">
        <v>208</v>
      </c>
      <c r="D66" s="257"/>
      <c r="E66" s="257"/>
      <c r="F66" s="258"/>
      <c r="G66" s="238" t="s">
        <v>680</v>
      </c>
      <c r="H66" s="259"/>
      <c r="I66" s="258" t="s">
        <v>208</v>
      </c>
      <c r="J66" s="258"/>
      <c r="K66" s="240" t="s">
        <v>208</v>
      </c>
      <c r="L66" s="260">
        <v>0.03</v>
      </c>
      <c r="M66" s="259"/>
      <c r="N66" s="257"/>
      <c r="O66" s="244" t="s">
        <v>674</v>
      </c>
      <c r="P66" s="261"/>
      <c r="Q66" s="262"/>
      <c r="R66" s="247"/>
      <c r="S66" s="263"/>
      <c r="T66" s="264"/>
      <c r="U66" s="257" t="s">
        <v>208</v>
      </c>
      <c r="V66" s="258"/>
      <c r="W66" s="265"/>
      <c r="X66" s="261" t="s">
        <v>208</v>
      </c>
      <c r="Y66" s="267"/>
      <c r="Z66" s="268"/>
      <c r="AA66" s="461" t="s">
        <v>675</v>
      </c>
      <c r="AB66" s="462"/>
    </row>
    <row r="67" spans="1:28" s="162" customFormat="1" ht="16.2" x14ac:dyDescent="0.25">
      <c r="A67" s="311" t="s">
        <v>686</v>
      </c>
      <c r="B67" s="452">
        <v>422</v>
      </c>
      <c r="C67" s="453" t="s">
        <v>208</v>
      </c>
      <c r="D67" s="257"/>
      <c r="E67" s="257"/>
      <c r="F67" s="258"/>
      <c r="G67" s="238" t="s">
        <v>208</v>
      </c>
      <c r="H67" s="259"/>
      <c r="I67" s="258" t="s">
        <v>208</v>
      </c>
      <c r="J67" s="258"/>
      <c r="K67" s="240" t="s">
        <v>208</v>
      </c>
      <c r="L67" s="260">
        <v>0.03</v>
      </c>
      <c r="M67" s="259" t="s">
        <v>672</v>
      </c>
      <c r="N67" s="257"/>
      <c r="O67" s="244" t="s">
        <v>674</v>
      </c>
      <c r="P67" s="261"/>
      <c r="Q67" s="262"/>
      <c r="R67" s="247"/>
      <c r="S67" s="263"/>
      <c r="T67" s="264"/>
      <c r="U67" s="257" t="s">
        <v>208</v>
      </c>
      <c r="V67" s="258"/>
      <c r="W67" s="262"/>
      <c r="X67" s="244" t="s">
        <v>208</v>
      </c>
      <c r="Y67" s="267"/>
      <c r="Z67" s="268"/>
      <c r="AA67" s="315" t="s">
        <v>675</v>
      </c>
    </row>
    <row r="68" spans="1:28" s="162" customFormat="1" ht="16.2" x14ac:dyDescent="0.25">
      <c r="A68" s="311" t="s">
        <v>154</v>
      </c>
      <c r="B68" s="452">
        <v>423</v>
      </c>
      <c r="C68" s="453" t="s">
        <v>208</v>
      </c>
      <c r="D68" s="257"/>
      <c r="E68" s="257"/>
      <c r="F68" s="258"/>
      <c r="G68" s="238" t="s">
        <v>680</v>
      </c>
      <c r="H68" s="259"/>
      <c r="I68" s="258" t="s">
        <v>208</v>
      </c>
      <c r="J68" s="258"/>
      <c r="K68" s="240" t="s">
        <v>208</v>
      </c>
      <c r="L68" s="260">
        <v>0.03</v>
      </c>
      <c r="M68" s="259"/>
      <c r="N68" s="257"/>
      <c r="O68" s="244" t="s">
        <v>674</v>
      </c>
      <c r="P68" s="261"/>
      <c r="Q68" s="262"/>
      <c r="R68" s="247"/>
      <c r="S68" s="263"/>
      <c r="T68" s="264"/>
      <c r="U68" s="257" t="s">
        <v>208</v>
      </c>
      <c r="V68" s="258"/>
      <c r="W68" s="262"/>
      <c r="X68" s="244" t="s">
        <v>208</v>
      </c>
      <c r="Y68" s="267"/>
      <c r="Z68" s="268"/>
      <c r="AA68" s="315" t="s">
        <v>675</v>
      </c>
    </row>
    <row r="69" spans="1:28" s="162" customFormat="1" ht="16.2" x14ac:dyDescent="0.25">
      <c r="A69" s="311" t="s">
        <v>155</v>
      </c>
      <c r="B69" s="452">
        <v>424</v>
      </c>
      <c r="C69" s="453" t="s">
        <v>208</v>
      </c>
      <c r="D69" s="257"/>
      <c r="E69" s="257"/>
      <c r="F69" s="258"/>
      <c r="G69" s="238" t="s">
        <v>208</v>
      </c>
      <c r="H69" s="259"/>
      <c r="I69" s="258"/>
      <c r="J69" s="258"/>
      <c r="K69" s="240" t="s">
        <v>208</v>
      </c>
      <c r="L69" s="260">
        <v>0.03</v>
      </c>
      <c r="M69" s="259"/>
      <c r="N69" s="257"/>
      <c r="O69" s="244" t="s">
        <v>674</v>
      </c>
      <c r="P69" s="261"/>
      <c r="Q69" s="262"/>
      <c r="R69" s="247"/>
      <c r="S69" s="263"/>
      <c r="T69" s="264"/>
      <c r="U69" s="257" t="s">
        <v>208</v>
      </c>
      <c r="V69" s="258"/>
      <c r="W69" s="262"/>
      <c r="X69" s="244" t="s">
        <v>208</v>
      </c>
      <c r="Y69" s="267"/>
      <c r="Z69" s="268"/>
      <c r="AA69" s="315" t="s">
        <v>675</v>
      </c>
    </row>
    <row r="70" spans="1:28" s="162" customFormat="1" ht="16.2" x14ac:dyDescent="0.25">
      <c r="A70" s="311" t="s">
        <v>156</v>
      </c>
      <c r="B70" s="452">
        <v>425</v>
      </c>
      <c r="C70" s="453" t="s">
        <v>208</v>
      </c>
      <c r="D70" s="257"/>
      <c r="E70" s="257"/>
      <c r="F70" s="258"/>
      <c r="G70" s="238" t="s">
        <v>680</v>
      </c>
      <c r="H70" s="259"/>
      <c r="I70" s="258" t="s">
        <v>208</v>
      </c>
      <c r="J70" s="258"/>
      <c r="K70" s="240" t="s">
        <v>208</v>
      </c>
      <c r="L70" s="260">
        <v>0.03</v>
      </c>
      <c r="M70" s="259"/>
      <c r="N70" s="257"/>
      <c r="O70" s="244" t="s">
        <v>674</v>
      </c>
      <c r="P70" s="261"/>
      <c r="Q70" s="262"/>
      <c r="R70" s="247"/>
      <c r="S70" s="263"/>
      <c r="T70" s="264"/>
      <c r="U70" s="257" t="s">
        <v>208</v>
      </c>
      <c r="V70" s="258"/>
      <c r="W70" s="262"/>
      <c r="X70" s="244" t="s">
        <v>208</v>
      </c>
      <c r="Y70" s="267"/>
      <c r="Z70" s="268"/>
      <c r="AA70" s="315" t="s">
        <v>675</v>
      </c>
    </row>
    <row r="71" spans="1:28" s="162" customFormat="1" ht="26.25" customHeight="1" x14ac:dyDescent="0.25">
      <c r="A71" s="463" t="s">
        <v>157</v>
      </c>
      <c r="B71" s="464">
        <v>426</v>
      </c>
      <c r="C71" s="453" t="s">
        <v>208</v>
      </c>
      <c r="D71" s="257"/>
      <c r="E71" s="257"/>
      <c r="F71" s="258"/>
      <c r="G71" s="238" t="s">
        <v>680</v>
      </c>
      <c r="H71" s="259"/>
      <c r="I71" s="258" t="s">
        <v>208</v>
      </c>
      <c r="J71" s="258"/>
      <c r="K71" s="240" t="s">
        <v>208</v>
      </c>
      <c r="L71" s="260">
        <v>0.03</v>
      </c>
      <c r="M71" s="259"/>
      <c r="N71" s="257"/>
      <c r="O71" s="244" t="s">
        <v>674</v>
      </c>
      <c r="P71" s="261"/>
      <c r="Q71" s="262"/>
      <c r="R71" s="247"/>
      <c r="S71" s="263"/>
      <c r="T71" s="264"/>
      <c r="U71" s="257" t="s">
        <v>208</v>
      </c>
      <c r="V71" s="258"/>
      <c r="W71" s="262"/>
      <c r="X71" s="244" t="s">
        <v>208</v>
      </c>
      <c r="Y71" s="267"/>
      <c r="Z71" s="268"/>
      <c r="AA71" s="268" t="s">
        <v>675</v>
      </c>
    </row>
    <row r="72" spans="1:28" s="162" customFormat="1" ht="26.25" customHeight="1" x14ac:dyDescent="0.25">
      <c r="A72" s="311" t="s">
        <v>158</v>
      </c>
      <c r="B72" s="452">
        <v>427</v>
      </c>
      <c r="C72" s="453" t="s">
        <v>208</v>
      </c>
      <c r="D72" s="257"/>
      <c r="E72" s="257"/>
      <c r="F72" s="258"/>
      <c r="G72" s="238" t="s">
        <v>680</v>
      </c>
      <c r="H72" s="259"/>
      <c r="I72" s="258" t="s">
        <v>208</v>
      </c>
      <c r="J72" s="258"/>
      <c r="K72" s="240" t="s">
        <v>208</v>
      </c>
      <c r="L72" s="260">
        <v>0.03</v>
      </c>
      <c r="M72" s="259"/>
      <c r="N72" s="257"/>
      <c r="O72" s="244" t="s">
        <v>674</v>
      </c>
      <c r="P72" s="261"/>
      <c r="Q72" s="262"/>
      <c r="R72" s="247"/>
      <c r="S72" s="263"/>
      <c r="T72" s="264"/>
      <c r="U72" s="257" t="s">
        <v>208</v>
      </c>
      <c r="V72" s="258"/>
      <c r="W72" s="262"/>
      <c r="X72" s="244" t="s">
        <v>208</v>
      </c>
      <c r="Y72" s="267"/>
      <c r="Z72" s="268"/>
      <c r="AA72" s="268" t="s">
        <v>675</v>
      </c>
    </row>
    <row r="73" spans="1:28" s="162" customFormat="1" ht="26.25" customHeight="1" x14ac:dyDescent="0.25">
      <c r="A73" s="311" t="s">
        <v>160</v>
      </c>
      <c r="B73" s="452">
        <v>429</v>
      </c>
      <c r="C73" s="453" t="s">
        <v>208</v>
      </c>
      <c r="D73" s="257"/>
      <c r="E73" s="257"/>
      <c r="F73" s="258"/>
      <c r="G73" s="238" t="s">
        <v>680</v>
      </c>
      <c r="H73" s="259"/>
      <c r="I73" s="258" t="s">
        <v>208</v>
      </c>
      <c r="J73" s="258"/>
      <c r="K73" s="240" t="s">
        <v>208</v>
      </c>
      <c r="L73" s="260">
        <v>0.03</v>
      </c>
      <c r="M73" s="259"/>
      <c r="N73" s="257"/>
      <c r="O73" s="244" t="s">
        <v>674</v>
      </c>
      <c r="P73" s="261"/>
      <c r="Q73" s="262"/>
      <c r="R73" s="247"/>
      <c r="S73" s="263"/>
      <c r="T73" s="264"/>
      <c r="U73" s="257" t="s">
        <v>208</v>
      </c>
      <c r="V73" s="258"/>
      <c r="W73" s="262"/>
      <c r="X73" s="244" t="s">
        <v>208</v>
      </c>
      <c r="Y73" s="267"/>
      <c r="Z73" s="268"/>
      <c r="AA73" s="461" t="s">
        <v>675</v>
      </c>
    </row>
    <row r="74" spans="1:28" s="162" customFormat="1" ht="26.25" customHeight="1" x14ac:dyDescent="0.25">
      <c r="A74" s="311" t="s">
        <v>161</v>
      </c>
      <c r="B74" s="452">
        <v>430</v>
      </c>
      <c r="C74" s="453" t="s">
        <v>208</v>
      </c>
      <c r="D74" s="257"/>
      <c r="E74" s="257"/>
      <c r="F74" s="258"/>
      <c r="G74" s="238" t="s">
        <v>680</v>
      </c>
      <c r="H74" s="259"/>
      <c r="I74" s="258" t="s">
        <v>208</v>
      </c>
      <c r="J74" s="258"/>
      <c r="K74" s="240" t="s">
        <v>208</v>
      </c>
      <c r="L74" s="260">
        <v>0.17</v>
      </c>
      <c r="M74" s="259"/>
      <c r="N74" s="257"/>
      <c r="O74" s="244" t="s">
        <v>674</v>
      </c>
      <c r="P74" s="261"/>
      <c r="Q74" s="262"/>
      <c r="R74" s="247"/>
      <c r="S74" s="263"/>
      <c r="T74" s="264"/>
      <c r="U74" s="257" t="s">
        <v>208</v>
      </c>
      <c r="V74" s="258"/>
      <c r="W74" s="262"/>
      <c r="X74" s="244" t="s">
        <v>208</v>
      </c>
      <c r="Y74" s="267"/>
      <c r="Z74" s="268"/>
      <c r="AA74" s="268" t="s">
        <v>675</v>
      </c>
    </row>
    <row r="75" spans="1:28" s="162" customFormat="1" ht="26.25" customHeight="1" x14ac:dyDescent="0.25">
      <c r="A75" s="311" t="s">
        <v>162</v>
      </c>
      <c r="B75" s="452">
        <v>431</v>
      </c>
      <c r="C75" s="453" t="s">
        <v>208</v>
      </c>
      <c r="D75" s="257"/>
      <c r="E75" s="257"/>
      <c r="F75" s="258"/>
      <c r="G75" s="238" t="s">
        <v>680</v>
      </c>
      <c r="H75" s="259"/>
      <c r="I75" s="258" t="s">
        <v>208</v>
      </c>
      <c r="J75" s="258"/>
      <c r="K75" s="240" t="s">
        <v>208</v>
      </c>
      <c r="L75" s="260">
        <v>0.03</v>
      </c>
      <c r="M75" s="259"/>
      <c r="N75" s="257"/>
      <c r="O75" s="244" t="s">
        <v>674</v>
      </c>
      <c r="P75" s="261"/>
      <c r="Q75" s="262"/>
      <c r="R75" s="247"/>
      <c r="S75" s="263"/>
      <c r="T75" s="264"/>
      <c r="U75" s="257" t="s">
        <v>208</v>
      </c>
      <c r="V75" s="258"/>
      <c r="W75" s="265"/>
      <c r="X75" s="261" t="s">
        <v>208</v>
      </c>
      <c r="Y75" s="267"/>
      <c r="Z75" s="268"/>
      <c r="AA75" s="461" t="s">
        <v>675</v>
      </c>
    </row>
    <row r="76" spans="1:28" s="162" customFormat="1" ht="26.25" customHeight="1" x14ac:dyDescent="0.25">
      <c r="A76" s="311" t="s">
        <v>163</v>
      </c>
      <c r="B76" s="452">
        <v>432</v>
      </c>
      <c r="C76" s="453" t="s">
        <v>208</v>
      </c>
      <c r="D76" s="257"/>
      <c r="E76" s="257"/>
      <c r="F76" s="258"/>
      <c r="G76" s="238" t="s">
        <v>680</v>
      </c>
      <c r="H76" s="259"/>
      <c r="I76" s="258" t="s">
        <v>208</v>
      </c>
      <c r="J76" s="258"/>
      <c r="K76" s="240" t="s">
        <v>208</v>
      </c>
      <c r="L76" s="260">
        <v>0.03</v>
      </c>
      <c r="M76" s="259"/>
      <c r="N76" s="257"/>
      <c r="O76" s="244" t="s">
        <v>674</v>
      </c>
      <c r="P76" s="261"/>
      <c r="Q76" s="262"/>
      <c r="R76" s="247"/>
      <c r="S76" s="277"/>
      <c r="T76" s="264"/>
      <c r="U76" s="257" t="s">
        <v>208</v>
      </c>
      <c r="V76" s="258"/>
      <c r="W76" s="262"/>
      <c r="X76" s="244" t="s">
        <v>208</v>
      </c>
      <c r="Y76" s="267"/>
      <c r="Z76" s="268"/>
      <c r="AA76" s="268" t="s">
        <v>675</v>
      </c>
    </row>
    <row r="77" spans="1:28" s="162" customFormat="1" ht="26.25" customHeight="1" x14ac:dyDescent="0.25">
      <c r="A77" s="463" t="s">
        <v>164</v>
      </c>
      <c r="B77" s="464">
        <v>433</v>
      </c>
      <c r="C77" s="453" t="s">
        <v>208</v>
      </c>
      <c r="D77" s="257"/>
      <c r="E77" s="257"/>
      <c r="F77" s="258"/>
      <c r="G77" s="238" t="s">
        <v>208</v>
      </c>
      <c r="H77" s="259"/>
      <c r="I77" s="258" t="s">
        <v>208</v>
      </c>
      <c r="J77" s="258"/>
      <c r="K77" s="240" t="s">
        <v>208</v>
      </c>
      <c r="L77" s="260">
        <v>0.03</v>
      </c>
      <c r="M77" s="332"/>
      <c r="N77" s="279"/>
      <c r="O77" s="334" t="s">
        <v>674</v>
      </c>
      <c r="P77" s="260"/>
      <c r="Q77" s="262"/>
      <c r="R77" s="267"/>
      <c r="S77" s="267"/>
      <c r="T77" s="264"/>
      <c r="U77" s="279" t="s">
        <v>208</v>
      </c>
      <c r="V77" s="280"/>
      <c r="W77" s="262"/>
      <c r="X77" s="244" t="s">
        <v>208</v>
      </c>
      <c r="Y77" s="314"/>
      <c r="Z77" s="315"/>
      <c r="AA77" s="461" t="s">
        <v>675</v>
      </c>
    </row>
    <row r="78" spans="1:28" s="162" customFormat="1" ht="26.25" customHeight="1" thickBot="1" x14ac:dyDescent="0.3">
      <c r="A78" s="465" t="s">
        <v>165</v>
      </c>
      <c r="B78" s="456">
        <v>434</v>
      </c>
      <c r="C78" s="457" t="s">
        <v>208</v>
      </c>
      <c r="D78" s="372"/>
      <c r="E78" s="372"/>
      <c r="F78" s="373"/>
      <c r="G78" s="238" t="s">
        <v>680</v>
      </c>
      <c r="H78" s="368"/>
      <c r="I78" s="373" t="s">
        <v>208</v>
      </c>
      <c r="J78" s="373"/>
      <c r="K78" s="240" t="s">
        <v>208</v>
      </c>
      <c r="L78" s="374">
        <v>0.21</v>
      </c>
      <c r="M78" s="332"/>
      <c r="N78" s="279"/>
      <c r="O78" s="334" t="s">
        <v>674</v>
      </c>
      <c r="P78" s="161"/>
      <c r="Q78" s="379"/>
      <c r="R78" s="466"/>
      <c r="S78" s="287"/>
      <c r="T78" s="278"/>
      <c r="U78" s="279" t="s">
        <v>208</v>
      </c>
      <c r="V78" s="280"/>
      <c r="W78" s="312"/>
      <c r="X78" s="467" t="s">
        <v>208</v>
      </c>
      <c r="Y78" s="314"/>
      <c r="Z78" s="315"/>
      <c r="AA78" s="468" t="s">
        <v>675</v>
      </c>
    </row>
    <row r="79" spans="1:28" s="469" customFormat="1" thickBot="1" x14ac:dyDescent="0.3">
      <c r="A79" s="205" t="s">
        <v>217</v>
      </c>
      <c r="B79" s="206"/>
      <c r="C79" s="207"/>
      <c r="D79" s="208"/>
      <c r="E79" s="208"/>
      <c r="F79" s="209"/>
      <c r="G79" s="207"/>
      <c r="H79" s="210"/>
      <c r="I79" s="209"/>
      <c r="J79" s="209"/>
      <c r="K79" s="209"/>
      <c r="L79" s="211"/>
      <c r="M79" s="385"/>
      <c r="N79" s="386"/>
      <c r="O79" s="386"/>
      <c r="P79" s="385"/>
      <c r="Q79" s="387"/>
      <c r="R79" s="443"/>
      <c r="S79" s="388"/>
      <c r="T79" s="392"/>
      <c r="U79" s="386"/>
      <c r="V79" s="393"/>
      <c r="W79" s="392"/>
      <c r="X79" s="393"/>
      <c r="Y79" s="393"/>
      <c r="Z79" s="394"/>
      <c r="AA79" s="395"/>
    </row>
    <row r="80" spans="1:28" s="162" customFormat="1" ht="37.5" customHeight="1" x14ac:dyDescent="0.25">
      <c r="A80" s="422" t="s">
        <v>166</v>
      </c>
      <c r="B80" s="237">
        <v>444</v>
      </c>
      <c r="C80" s="238"/>
      <c r="D80" s="415" t="s">
        <v>208</v>
      </c>
      <c r="E80" s="415"/>
      <c r="F80" s="251"/>
      <c r="G80" s="371"/>
      <c r="H80" s="161"/>
      <c r="I80" s="470"/>
      <c r="J80" s="470"/>
      <c r="K80" s="470"/>
      <c r="L80" s="374"/>
      <c r="M80" s="471"/>
      <c r="N80" s="472"/>
      <c r="O80" s="472"/>
      <c r="P80" s="473"/>
      <c r="Q80" s="474" t="s">
        <v>208</v>
      </c>
      <c r="R80" s="239" t="s">
        <v>208</v>
      </c>
      <c r="S80" s="475" t="s">
        <v>208</v>
      </c>
      <c r="T80" s="476"/>
      <c r="U80" s="239" t="s">
        <v>208</v>
      </c>
      <c r="V80" s="477"/>
      <c r="W80" s="249" t="s">
        <v>208</v>
      </c>
      <c r="X80" s="240" t="s">
        <v>208</v>
      </c>
      <c r="Y80" s="240" t="s">
        <v>208</v>
      </c>
      <c r="Z80" s="478" t="s">
        <v>208</v>
      </c>
      <c r="AA80" s="234" t="s">
        <v>675</v>
      </c>
    </row>
    <row r="81" spans="1:32" s="162" customFormat="1" ht="16.2" x14ac:dyDescent="0.25">
      <c r="A81" s="255" t="s">
        <v>619</v>
      </c>
      <c r="B81" s="256">
        <v>459</v>
      </c>
      <c r="C81" s="249"/>
      <c r="D81" s="372" t="s">
        <v>208</v>
      </c>
      <c r="E81" s="239"/>
      <c r="F81" s="240"/>
      <c r="G81" s="241"/>
      <c r="H81" s="259"/>
      <c r="I81" s="258"/>
      <c r="J81" s="258"/>
      <c r="K81" s="258"/>
      <c r="L81" s="402"/>
      <c r="M81" s="479"/>
      <c r="N81" s="239"/>
      <c r="O81" s="239"/>
      <c r="P81" s="242"/>
      <c r="Q81" s="474" t="s">
        <v>208</v>
      </c>
      <c r="R81" s="257" t="s">
        <v>208</v>
      </c>
      <c r="S81" s="475" t="s">
        <v>208</v>
      </c>
      <c r="T81" s="264"/>
      <c r="U81" s="257" t="s">
        <v>208</v>
      </c>
      <c r="V81" s="258"/>
      <c r="W81" s="249" t="s">
        <v>208</v>
      </c>
      <c r="X81" s="240" t="s">
        <v>208</v>
      </c>
      <c r="Y81" s="240" t="s">
        <v>208</v>
      </c>
      <c r="Z81" s="478" t="s">
        <v>208</v>
      </c>
      <c r="AA81" s="461" t="s">
        <v>675</v>
      </c>
    </row>
    <row r="82" spans="1:32" s="162" customFormat="1" ht="16.2" x14ac:dyDescent="0.25">
      <c r="A82" s="311" t="s">
        <v>620</v>
      </c>
      <c r="B82" s="256">
        <v>480</v>
      </c>
      <c r="C82" s="480"/>
      <c r="D82" s="481" t="s">
        <v>208</v>
      </c>
      <c r="E82" s="482"/>
      <c r="F82" s="409" t="s">
        <v>526</v>
      </c>
      <c r="G82" s="483"/>
      <c r="H82" s="484"/>
      <c r="I82" s="409"/>
      <c r="J82" s="409"/>
      <c r="K82" s="409"/>
      <c r="L82" s="485"/>
      <c r="M82" s="286"/>
      <c r="N82" s="481"/>
      <c r="O82" s="481"/>
      <c r="P82" s="484"/>
      <c r="Q82" s="480" t="s">
        <v>208</v>
      </c>
      <c r="R82" s="481" t="s">
        <v>208</v>
      </c>
      <c r="S82" s="482" t="s">
        <v>208</v>
      </c>
      <c r="T82" s="483"/>
      <c r="U82" s="283" t="s">
        <v>947</v>
      </c>
      <c r="V82" s="409"/>
      <c r="W82" s="483" t="s">
        <v>208</v>
      </c>
      <c r="X82" s="409" t="s">
        <v>208</v>
      </c>
      <c r="Y82" s="409" t="s">
        <v>208</v>
      </c>
      <c r="Z82" s="410" t="s">
        <v>208</v>
      </c>
      <c r="AA82" s="268" t="s">
        <v>675</v>
      </c>
      <c r="AB82" s="486"/>
    </row>
    <row r="83" spans="1:32" s="162" customFormat="1" ht="35.25" customHeight="1" x14ac:dyDescent="0.25">
      <c r="A83" s="329" t="s">
        <v>621</v>
      </c>
      <c r="B83" s="330">
        <v>492</v>
      </c>
      <c r="C83" s="278"/>
      <c r="D83" s="372" t="s">
        <v>208</v>
      </c>
      <c r="E83" s="279"/>
      <c r="F83" s="280"/>
      <c r="G83" s="371"/>
      <c r="H83" s="368"/>
      <c r="I83" s="373"/>
      <c r="J83" s="373"/>
      <c r="K83" s="373"/>
      <c r="L83" s="487"/>
      <c r="M83" s="471"/>
      <c r="N83" s="279"/>
      <c r="O83" s="279"/>
      <c r="P83" s="332"/>
      <c r="Q83" s="488" t="s">
        <v>208</v>
      </c>
      <c r="R83" s="257" t="s">
        <v>208</v>
      </c>
      <c r="S83" s="489" t="s">
        <v>208</v>
      </c>
      <c r="T83" s="278"/>
      <c r="U83" s="279" t="s">
        <v>208</v>
      </c>
      <c r="V83" s="280"/>
      <c r="W83" s="278" t="s">
        <v>208</v>
      </c>
      <c r="X83" s="280" t="s">
        <v>208</v>
      </c>
      <c r="Y83" s="280" t="s">
        <v>208</v>
      </c>
      <c r="Z83" s="490" t="s">
        <v>208</v>
      </c>
      <c r="AA83" s="369" t="s">
        <v>675</v>
      </c>
    </row>
    <row r="84" spans="1:32" s="162" customFormat="1" ht="32.25" customHeight="1" thickBot="1" x14ac:dyDescent="0.3">
      <c r="A84" s="455" t="s">
        <v>622</v>
      </c>
      <c r="B84" s="491">
        <v>972</v>
      </c>
      <c r="C84" s="492"/>
      <c r="D84" s="493"/>
      <c r="E84" s="493"/>
      <c r="F84" s="494"/>
      <c r="G84" s="495"/>
      <c r="H84" s="496"/>
      <c r="I84" s="494"/>
      <c r="J84" s="494"/>
      <c r="K84" s="494"/>
      <c r="L84" s="497"/>
      <c r="M84" s="498"/>
      <c r="N84" s="493"/>
      <c r="O84" s="493"/>
      <c r="P84" s="496"/>
      <c r="Q84" s="499" t="s">
        <v>208</v>
      </c>
      <c r="R84" s="493" t="s">
        <v>208</v>
      </c>
      <c r="S84" s="500" t="s">
        <v>208</v>
      </c>
      <c r="T84" s="492"/>
      <c r="U84" s="493" t="s">
        <v>208</v>
      </c>
      <c r="V84" s="494"/>
      <c r="W84" s="492" t="s">
        <v>208</v>
      </c>
      <c r="X84" s="494" t="s">
        <v>208</v>
      </c>
      <c r="Y84" s="494" t="s">
        <v>208</v>
      </c>
      <c r="Z84" s="501" t="s">
        <v>208</v>
      </c>
      <c r="AA84" s="502"/>
    </row>
    <row r="85" spans="1:32" s="162" customFormat="1" thickBot="1" x14ac:dyDescent="0.3">
      <c r="A85" s="503" t="s">
        <v>687</v>
      </c>
      <c r="B85" s="504"/>
      <c r="C85" s="207"/>
      <c r="D85" s="208"/>
      <c r="E85" s="208"/>
      <c r="F85" s="209"/>
      <c r="G85" s="207"/>
      <c r="H85" s="210"/>
      <c r="I85" s="209"/>
      <c r="J85" s="209"/>
      <c r="K85" s="209"/>
      <c r="L85" s="211"/>
      <c r="M85" s="385"/>
      <c r="N85" s="386"/>
      <c r="O85" s="386"/>
      <c r="P85" s="385"/>
      <c r="Q85" s="387"/>
      <c r="R85" s="445"/>
      <c r="S85" s="388"/>
      <c r="T85" s="392"/>
      <c r="U85" s="386"/>
      <c r="V85" s="393"/>
      <c r="W85" s="392"/>
      <c r="X85" s="393"/>
      <c r="Y85" s="393"/>
      <c r="Z85" s="394"/>
      <c r="AA85" s="395"/>
    </row>
    <row r="86" spans="1:32" s="162" customFormat="1" ht="61.2" x14ac:dyDescent="0.25">
      <c r="A86" s="217" t="s">
        <v>194</v>
      </c>
      <c r="B86" s="396">
        <v>564</v>
      </c>
      <c r="C86" s="505"/>
      <c r="D86" s="506"/>
      <c r="E86" s="506"/>
      <c r="F86" s="507"/>
      <c r="G86" s="471"/>
      <c r="H86" s="228"/>
      <c r="I86" s="383"/>
      <c r="J86" s="383"/>
      <c r="K86" s="383"/>
      <c r="L86" s="383"/>
      <c r="M86" s="508"/>
      <c r="N86" s="506"/>
      <c r="O86" s="506"/>
      <c r="P86" s="509"/>
      <c r="Q86" s="379"/>
      <c r="R86" s="228"/>
      <c r="S86" s="287"/>
      <c r="T86" s="510"/>
      <c r="U86" s="506"/>
      <c r="V86" s="507"/>
      <c r="W86" s="287"/>
      <c r="X86" s="373" t="s">
        <v>208</v>
      </c>
      <c r="Y86" s="383"/>
      <c r="Z86" s="511"/>
      <c r="AA86" s="512"/>
    </row>
    <row r="87" spans="1:32" s="162" customFormat="1" ht="82.5" customHeight="1" x14ac:dyDescent="0.25">
      <c r="A87" s="255" t="s">
        <v>197</v>
      </c>
      <c r="B87" s="452">
        <v>584</v>
      </c>
      <c r="C87" s="513"/>
      <c r="D87" s="257"/>
      <c r="E87" s="279"/>
      <c r="F87" s="402"/>
      <c r="G87" s="457"/>
      <c r="H87" s="332"/>
      <c r="I87" s="280"/>
      <c r="J87" s="257"/>
      <c r="K87" s="280"/>
      <c r="L87" s="266"/>
      <c r="M87" s="265"/>
      <c r="N87" s="257"/>
      <c r="O87" s="279"/>
      <c r="P87" s="514"/>
      <c r="Q87" s="515" t="s">
        <v>208</v>
      </c>
      <c r="R87" s="244" t="s">
        <v>208</v>
      </c>
      <c r="S87" s="457" t="s">
        <v>208</v>
      </c>
      <c r="T87" s="331"/>
      <c r="U87" s="334" t="s">
        <v>208</v>
      </c>
      <c r="V87" s="333"/>
      <c r="W87" s="457" t="s">
        <v>208</v>
      </c>
      <c r="X87" s="313" t="s">
        <v>208</v>
      </c>
      <c r="Y87" s="313"/>
      <c r="Z87" s="490"/>
      <c r="AA87" s="490"/>
    </row>
    <row r="88" spans="1:32" s="162" customFormat="1" ht="82.5" customHeight="1" x14ac:dyDescent="0.25">
      <c r="A88" s="255" t="s">
        <v>198</v>
      </c>
      <c r="B88" s="452">
        <v>585</v>
      </c>
      <c r="C88" s="516"/>
      <c r="D88" s="257"/>
      <c r="E88" s="257"/>
      <c r="F88" s="402"/>
      <c r="G88" s="453"/>
      <c r="H88" s="257"/>
      <c r="I88" s="257"/>
      <c r="J88" s="257"/>
      <c r="K88" s="257"/>
      <c r="L88" s="266"/>
      <c r="M88" s="265"/>
      <c r="N88" s="257"/>
      <c r="O88" s="257"/>
      <c r="P88" s="402"/>
      <c r="Q88" s="241" t="s">
        <v>208</v>
      </c>
      <c r="R88" s="244" t="s">
        <v>208</v>
      </c>
      <c r="S88" s="266" t="s">
        <v>208</v>
      </c>
      <c r="T88" s="241"/>
      <c r="U88" s="244" t="s">
        <v>208</v>
      </c>
      <c r="V88" s="260"/>
      <c r="W88" s="453" t="s">
        <v>208</v>
      </c>
      <c r="X88" s="244" t="s">
        <v>208</v>
      </c>
      <c r="Y88" s="260"/>
      <c r="Z88" s="370"/>
      <c r="AA88" s="370"/>
    </row>
    <row r="89" spans="1:32" s="365" customFormat="1" ht="82.5" customHeight="1" thickBot="1" x14ac:dyDescent="0.3">
      <c r="A89" s="517" t="s">
        <v>1014</v>
      </c>
      <c r="B89" s="518">
        <v>587</v>
      </c>
      <c r="C89" s="519"/>
      <c r="D89" s="520"/>
      <c r="E89" s="521"/>
      <c r="F89" s="522"/>
      <c r="G89" s="523"/>
      <c r="H89" s="524"/>
      <c r="I89" s="521"/>
      <c r="J89" s="521"/>
      <c r="K89" s="520"/>
      <c r="L89" s="525"/>
      <c r="M89" s="526"/>
      <c r="N89" s="520"/>
      <c r="O89" s="520"/>
      <c r="P89" s="527"/>
      <c r="Q89" s="528"/>
      <c r="R89" s="529"/>
      <c r="S89" s="530"/>
      <c r="T89" s="528"/>
      <c r="U89" s="525"/>
      <c r="V89" s="531"/>
      <c r="W89" s="530"/>
      <c r="X89" s="525"/>
      <c r="Y89" s="525"/>
      <c r="Z89" s="532"/>
      <c r="AA89" s="532"/>
    </row>
    <row r="90" spans="1:32" s="162" customFormat="1" ht="45.75" customHeight="1" thickBot="1" x14ac:dyDescent="0.3">
      <c r="A90" s="436" t="s">
        <v>688</v>
      </c>
      <c r="B90" s="533"/>
      <c r="C90" s="207"/>
      <c r="D90" s="208"/>
      <c r="E90" s="208"/>
      <c r="F90" s="209"/>
      <c r="G90" s="207"/>
      <c r="H90" s="210"/>
      <c r="I90" s="209"/>
      <c r="J90" s="209"/>
      <c r="K90" s="366"/>
      <c r="L90" s="441"/>
      <c r="M90" s="442"/>
      <c r="N90" s="443"/>
      <c r="O90" s="386"/>
      <c r="P90" s="385"/>
      <c r="Q90" s="387"/>
      <c r="R90" s="390"/>
      <c r="S90" s="388"/>
      <c r="T90" s="392"/>
      <c r="U90" s="386"/>
      <c r="V90" s="393"/>
      <c r="W90" s="392"/>
      <c r="X90" s="393"/>
      <c r="Y90" s="393"/>
      <c r="Z90" s="394"/>
      <c r="AA90" s="395"/>
    </row>
    <row r="91" spans="1:32" s="162" customFormat="1" ht="16.2" x14ac:dyDescent="0.25">
      <c r="A91" s="236" t="s">
        <v>948</v>
      </c>
      <c r="B91" s="534">
        <v>590</v>
      </c>
      <c r="C91" s="535" t="s">
        <v>1015</v>
      </c>
      <c r="D91" s="283"/>
      <c r="E91" s="536"/>
      <c r="F91" s="284"/>
      <c r="G91" s="483"/>
      <c r="H91" s="454"/>
      <c r="I91" s="284"/>
      <c r="J91" s="284"/>
      <c r="K91" s="284"/>
      <c r="L91" s="405"/>
      <c r="M91" s="454"/>
      <c r="N91" s="283"/>
      <c r="O91" s="257" t="s">
        <v>949</v>
      </c>
      <c r="P91" s="259"/>
      <c r="Q91" s="537"/>
      <c r="R91" s="538"/>
      <c r="S91" s="539"/>
      <c r="T91" s="282"/>
      <c r="U91" s="283" t="s">
        <v>950</v>
      </c>
      <c r="V91" s="284"/>
      <c r="W91" s="540"/>
      <c r="X91" s="284" t="s">
        <v>208</v>
      </c>
      <c r="Y91" s="320"/>
      <c r="Z91" s="321"/>
      <c r="AA91" s="254"/>
    </row>
    <row r="92" spans="1:32" s="162" customFormat="1" ht="16.2" x14ac:dyDescent="0.25">
      <c r="A92" s="236" t="s">
        <v>689</v>
      </c>
      <c r="B92" s="534">
        <v>591</v>
      </c>
      <c r="C92" s="535" t="s">
        <v>1015</v>
      </c>
      <c r="D92" s="283"/>
      <c r="E92" s="536"/>
      <c r="F92" s="284"/>
      <c r="G92" s="483"/>
      <c r="H92" s="454"/>
      <c r="I92" s="284"/>
      <c r="J92" s="284"/>
      <c r="K92" s="284"/>
      <c r="L92" s="405"/>
      <c r="M92" s="454"/>
      <c r="N92" s="283"/>
      <c r="O92" s="257" t="s">
        <v>949</v>
      </c>
      <c r="P92" s="259"/>
      <c r="Q92" s="537"/>
      <c r="R92" s="541"/>
      <c r="S92" s="539"/>
      <c r="T92" s="282"/>
      <c r="U92" s="283" t="s">
        <v>950</v>
      </c>
      <c r="V92" s="284"/>
      <c r="W92" s="540"/>
      <c r="X92" s="284" t="s">
        <v>208</v>
      </c>
      <c r="Y92" s="320"/>
      <c r="Z92" s="321"/>
      <c r="AA92" s="254"/>
    </row>
    <row r="93" spans="1:32" s="162" customFormat="1" thickBot="1" x14ac:dyDescent="0.3">
      <c r="A93" s="329" t="s">
        <v>623</v>
      </c>
      <c r="B93" s="542">
        <v>592</v>
      </c>
      <c r="C93" s="337"/>
      <c r="D93" s="338"/>
      <c r="E93" s="338"/>
      <c r="F93" s="339"/>
      <c r="G93" s="543"/>
      <c r="H93" s="458"/>
      <c r="I93" s="339"/>
      <c r="J93" s="339"/>
      <c r="K93" s="339"/>
      <c r="L93" s="544"/>
      <c r="M93" s="545"/>
      <c r="N93" s="343"/>
      <c r="O93" s="380"/>
      <c r="P93" s="479"/>
      <c r="Q93" s="546"/>
      <c r="R93" s="338"/>
      <c r="S93" s="547"/>
      <c r="T93" s="337"/>
      <c r="U93" s="338" t="s">
        <v>208</v>
      </c>
      <c r="V93" s="339"/>
      <c r="W93" s="337"/>
      <c r="X93" s="339" t="s">
        <v>208</v>
      </c>
      <c r="Y93" s="339"/>
      <c r="Z93" s="326"/>
      <c r="AA93" s="327"/>
    </row>
    <row r="94" spans="1:32" s="162" customFormat="1" thickBot="1" x14ac:dyDescent="0.3">
      <c r="A94" s="205" t="s">
        <v>690</v>
      </c>
      <c r="B94" s="548"/>
      <c r="C94" s="207"/>
      <c r="D94" s="208"/>
      <c r="E94" s="208"/>
      <c r="F94" s="209"/>
      <c r="G94" s="207"/>
      <c r="H94" s="210"/>
      <c r="I94" s="209"/>
      <c r="J94" s="209"/>
      <c r="K94" s="209"/>
      <c r="L94" s="211"/>
      <c r="M94" s="549"/>
      <c r="N94" s="550"/>
      <c r="O94" s="550"/>
      <c r="P94" s="549"/>
      <c r="Q94" s="551"/>
      <c r="R94" s="552"/>
      <c r="S94" s="553"/>
      <c r="T94" s="554"/>
      <c r="U94" s="550"/>
      <c r="V94" s="555"/>
      <c r="W94" s="554"/>
      <c r="X94" s="555"/>
      <c r="Y94" s="555"/>
      <c r="Z94" s="556"/>
      <c r="AA94" s="557"/>
    </row>
    <row r="95" spans="1:32" s="162" customFormat="1" ht="13.8" x14ac:dyDescent="0.25">
      <c r="A95" s="217" t="s">
        <v>691</v>
      </c>
      <c r="B95" s="558">
        <v>601</v>
      </c>
      <c r="C95" s="559" t="s">
        <v>208</v>
      </c>
      <c r="D95" s="560"/>
      <c r="E95" s="560"/>
      <c r="F95" s="561"/>
      <c r="G95" s="562" t="s">
        <v>208</v>
      </c>
      <c r="H95" s="563"/>
      <c r="I95" s="561"/>
      <c r="J95" s="561"/>
      <c r="K95" s="561"/>
      <c r="L95" s="564">
        <v>0.28999999999999998</v>
      </c>
      <c r="M95" s="563"/>
      <c r="N95" s="560"/>
      <c r="O95" s="220" t="s">
        <v>667</v>
      </c>
      <c r="P95" s="223"/>
      <c r="Q95" s="565"/>
      <c r="R95" s="566"/>
      <c r="S95" s="567"/>
      <c r="T95" s="559"/>
      <c r="U95" s="560" t="s">
        <v>208</v>
      </c>
      <c r="V95" s="561"/>
      <c r="W95" s="568"/>
      <c r="X95" s="561" t="s">
        <v>208</v>
      </c>
      <c r="Y95" s="569"/>
      <c r="Z95" s="570"/>
      <c r="AA95" s="235" t="s">
        <v>208</v>
      </c>
    </row>
    <row r="96" spans="1:32" s="162" customFormat="1" ht="13.8" x14ac:dyDescent="0.25">
      <c r="A96" s="255" t="s">
        <v>692</v>
      </c>
      <c r="B96" s="571">
        <v>602</v>
      </c>
      <c r="C96" s="282" t="s">
        <v>208</v>
      </c>
      <c r="D96" s="283"/>
      <c r="E96" s="283"/>
      <c r="F96" s="284"/>
      <c r="G96" s="483" t="s">
        <v>208</v>
      </c>
      <c r="H96" s="454"/>
      <c r="I96" s="284"/>
      <c r="J96" s="284"/>
      <c r="K96" s="284"/>
      <c r="L96" s="485">
        <v>0.28999999999999998</v>
      </c>
      <c r="M96" s="454"/>
      <c r="N96" s="283"/>
      <c r="O96" s="257" t="s">
        <v>667</v>
      </c>
      <c r="P96" s="259"/>
      <c r="Q96" s="572"/>
      <c r="R96" s="573"/>
      <c r="S96" s="574"/>
      <c r="T96" s="282"/>
      <c r="U96" s="283" t="s">
        <v>208</v>
      </c>
      <c r="V96" s="284"/>
      <c r="W96" s="285"/>
      <c r="X96" s="409" t="s">
        <v>208</v>
      </c>
      <c r="Y96" s="320"/>
      <c r="Z96" s="410"/>
      <c r="AA96" s="254" t="s">
        <v>208</v>
      </c>
      <c r="AD96" s="575"/>
      <c r="AE96" s="575"/>
      <c r="AF96" s="575"/>
    </row>
    <row r="97" spans="1:32" s="162" customFormat="1" ht="13.8" x14ac:dyDescent="0.25">
      <c r="A97" s="255" t="s">
        <v>226</v>
      </c>
      <c r="B97" s="571">
        <v>603</v>
      </c>
      <c r="C97" s="282" t="s">
        <v>208</v>
      </c>
      <c r="D97" s="283"/>
      <c r="E97" s="283"/>
      <c r="F97" s="284"/>
      <c r="G97" s="483" t="s">
        <v>208</v>
      </c>
      <c r="H97" s="454"/>
      <c r="I97" s="284"/>
      <c r="J97" s="284"/>
      <c r="K97" s="284"/>
      <c r="L97" s="485">
        <v>0.32</v>
      </c>
      <c r="M97" s="454"/>
      <c r="N97" s="283"/>
      <c r="O97" s="257" t="s">
        <v>667</v>
      </c>
      <c r="P97" s="259"/>
      <c r="Q97" s="572"/>
      <c r="R97" s="573"/>
      <c r="S97" s="574"/>
      <c r="T97" s="282"/>
      <c r="U97" s="283" t="s">
        <v>208</v>
      </c>
      <c r="V97" s="284"/>
      <c r="W97" s="285"/>
      <c r="X97" s="409" t="s">
        <v>208</v>
      </c>
      <c r="Y97" s="320"/>
      <c r="Z97" s="410"/>
      <c r="AA97" s="254" t="s">
        <v>208</v>
      </c>
      <c r="AD97" s="575"/>
      <c r="AE97" s="575"/>
      <c r="AF97" s="575"/>
    </row>
    <row r="98" spans="1:32" s="162" customFormat="1" ht="16.2" x14ac:dyDescent="0.25">
      <c r="A98" s="255" t="s">
        <v>227</v>
      </c>
      <c r="B98" s="571">
        <v>604</v>
      </c>
      <c r="C98" s="282" t="s">
        <v>208</v>
      </c>
      <c r="D98" s="283"/>
      <c r="E98" s="283"/>
      <c r="F98" s="284"/>
      <c r="G98" s="483" t="s">
        <v>208</v>
      </c>
      <c r="H98" s="454"/>
      <c r="I98" s="284" t="s">
        <v>208</v>
      </c>
      <c r="J98" s="284"/>
      <c r="K98" s="284"/>
      <c r="L98" s="485">
        <v>8.5000000000000006E-2</v>
      </c>
      <c r="M98" s="454"/>
      <c r="N98" s="283"/>
      <c r="O98" s="257" t="s">
        <v>674</v>
      </c>
      <c r="P98" s="259"/>
      <c r="Q98" s="572"/>
      <c r="R98" s="573"/>
      <c r="S98" s="574"/>
      <c r="T98" s="282"/>
      <c r="U98" s="283" t="s">
        <v>208</v>
      </c>
      <c r="V98" s="284"/>
      <c r="W98" s="285"/>
      <c r="X98" s="284" t="s">
        <v>208</v>
      </c>
      <c r="Y98" s="320"/>
      <c r="Z98" s="321"/>
      <c r="AA98" s="328" t="s">
        <v>208</v>
      </c>
      <c r="AC98" s="575"/>
      <c r="AD98" s="575"/>
      <c r="AE98" s="575"/>
      <c r="AF98" s="575"/>
    </row>
    <row r="99" spans="1:32" s="162" customFormat="1" thickBot="1" x14ac:dyDescent="0.3">
      <c r="A99" s="455" t="s">
        <v>693</v>
      </c>
      <c r="B99" s="491">
        <v>605</v>
      </c>
      <c r="C99" s="492" t="s">
        <v>208</v>
      </c>
      <c r="D99" s="493"/>
      <c r="E99" s="493"/>
      <c r="F99" s="494"/>
      <c r="G99" s="495" t="s">
        <v>208</v>
      </c>
      <c r="H99" s="496"/>
      <c r="I99" s="494"/>
      <c r="J99" s="494"/>
      <c r="K99" s="494"/>
      <c r="L99" s="576">
        <v>0.28999999999999998</v>
      </c>
      <c r="M99" s="496"/>
      <c r="N99" s="493"/>
      <c r="O99" s="376" t="s">
        <v>667</v>
      </c>
      <c r="P99" s="577"/>
      <c r="Q99" s="578"/>
      <c r="R99" s="343"/>
      <c r="S99" s="579"/>
      <c r="T99" s="492"/>
      <c r="U99" s="493" t="s">
        <v>208</v>
      </c>
      <c r="V99" s="494"/>
      <c r="W99" s="580"/>
      <c r="X99" s="494" t="s">
        <v>208</v>
      </c>
      <c r="Y99" s="581"/>
      <c r="Z99" s="501"/>
      <c r="AA99" s="582" t="s">
        <v>208</v>
      </c>
      <c r="AD99" s="575"/>
      <c r="AE99" s="575"/>
      <c r="AF99" s="575"/>
    </row>
    <row r="100" spans="1:32" s="162" customFormat="1" thickBot="1" x14ac:dyDescent="0.3">
      <c r="A100" s="583" t="s">
        <v>231</v>
      </c>
      <c r="B100" s="548"/>
      <c r="C100" s="207"/>
      <c r="D100" s="208"/>
      <c r="E100" s="208"/>
      <c r="F100" s="209"/>
      <c r="G100" s="207"/>
      <c r="H100" s="210"/>
      <c r="I100" s="209"/>
      <c r="J100" s="209"/>
      <c r="K100" s="209"/>
      <c r="L100" s="211"/>
      <c r="M100" s="549"/>
      <c r="N100" s="550"/>
      <c r="O100" s="550"/>
      <c r="P100" s="549"/>
      <c r="Q100" s="551"/>
      <c r="R100" s="550"/>
      <c r="S100" s="553"/>
      <c r="T100" s="554"/>
      <c r="U100" s="550"/>
      <c r="V100" s="555"/>
      <c r="W100" s="554"/>
      <c r="X100" s="555"/>
      <c r="Y100" s="555"/>
      <c r="Z100" s="556"/>
      <c r="AA100" s="557"/>
      <c r="AD100" s="575"/>
      <c r="AE100" s="575"/>
      <c r="AF100" s="575"/>
    </row>
    <row r="101" spans="1:32" s="162" customFormat="1" ht="16.2" x14ac:dyDescent="0.25">
      <c r="A101" s="217" t="s">
        <v>138</v>
      </c>
      <c r="B101" s="218">
        <v>211</v>
      </c>
      <c r="C101" s="249"/>
      <c r="D101" s="239"/>
      <c r="E101" s="584" t="s">
        <v>208</v>
      </c>
      <c r="F101" s="240"/>
      <c r="G101" s="238" t="s">
        <v>680</v>
      </c>
      <c r="H101" s="242" t="s">
        <v>208</v>
      </c>
      <c r="I101" s="240" t="s">
        <v>208</v>
      </c>
      <c r="J101" s="240"/>
      <c r="K101" s="251"/>
      <c r="L101" s="412">
        <v>0.2</v>
      </c>
      <c r="M101" s="585"/>
      <c r="N101" s="414"/>
      <c r="O101" s="239" t="s">
        <v>667</v>
      </c>
      <c r="P101" s="242"/>
      <c r="Q101" s="416"/>
      <c r="R101" s="586"/>
      <c r="S101" s="587"/>
      <c r="T101" s="588"/>
      <c r="U101" s="414" t="s">
        <v>208</v>
      </c>
      <c r="V101" s="589"/>
      <c r="W101" s="418"/>
      <c r="X101" s="589" t="s">
        <v>208</v>
      </c>
      <c r="Y101" s="590"/>
      <c r="Z101" s="591"/>
      <c r="AA101" s="592" t="s">
        <v>208</v>
      </c>
      <c r="AD101" s="575"/>
      <c r="AE101" s="575"/>
      <c r="AF101" s="575"/>
    </row>
    <row r="102" spans="1:32" s="162" customFormat="1" ht="13.8" x14ac:dyDescent="0.25">
      <c r="A102" s="236" t="s">
        <v>1016</v>
      </c>
      <c r="B102" s="534">
        <v>610</v>
      </c>
      <c r="C102" s="593"/>
      <c r="D102" s="584"/>
      <c r="E102" s="584" t="s">
        <v>208</v>
      </c>
      <c r="F102" s="419"/>
      <c r="G102" s="593" t="s">
        <v>208</v>
      </c>
      <c r="H102" s="594"/>
      <c r="I102" s="419"/>
      <c r="J102" s="419"/>
      <c r="K102" s="419"/>
      <c r="L102" s="595">
        <v>0.24</v>
      </c>
      <c r="M102" s="594"/>
      <c r="N102" s="584"/>
      <c r="O102" s="415" t="s">
        <v>667</v>
      </c>
      <c r="P102" s="245"/>
      <c r="Q102" s="596"/>
      <c r="R102" s="573"/>
      <c r="S102" s="597"/>
      <c r="T102" s="593"/>
      <c r="U102" s="414" t="s">
        <v>208</v>
      </c>
      <c r="V102" s="419"/>
      <c r="W102" s="418"/>
      <c r="X102" s="419" t="s">
        <v>208</v>
      </c>
      <c r="Y102" s="590"/>
      <c r="Z102" s="421"/>
      <c r="AA102" s="369" t="s">
        <v>208</v>
      </c>
    </row>
    <row r="103" spans="1:32" s="365" customFormat="1" ht="13.8" x14ac:dyDescent="0.25">
      <c r="A103" s="598" t="s">
        <v>1017</v>
      </c>
      <c r="B103" s="599">
        <v>611</v>
      </c>
      <c r="C103" s="600"/>
      <c r="D103" s="601"/>
      <c r="E103" s="601" t="s">
        <v>208</v>
      </c>
      <c r="F103" s="602"/>
      <c r="G103" s="600" t="s">
        <v>208</v>
      </c>
      <c r="H103" s="603"/>
      <c r="I103" s="602"/>
      <c r="J103" s="602"/>
      <c r="K103" s="602"/>
      <c r="L103" s="604">
        <v>0.24</v>
      </c>
      <c r="M103" s="603"/>
      <c r="N103" s="601"/>
      <c r="O103" s="605" t="s">
        <v>667</v>
      </c>
      <c r="P103" s="606"/>
      <c r="Q103" s="607"/>
      <c r="R103" s="608"/>
      <c r="S103" s="609"/>
      <c r="T103" s="600"/>
      <c r="U103" s="610" t="s">
        <v>208</v>
      </c>
      <c r="V103" s="602"/>
      <c r="W103" s="611"/>
      <c r="X103" s="602" t="s">
        <v>208</v>
      </c>
      <c r="Y103" s="612"/>
      <c r="Z103" s="613"/>
      <c r="AA103" s="614" t="s">
        <v>208</v>
      </c>
    </row>
    <row r="104" spans="1:32" s="162" customFormat="1" ht="16.2" x14ac:dyDescent="0.25">
      <c r="A104" s="255" t="s">
        <v>694</v>
      </c>
      <c r="B104" s="571" t="s">
        <v>695</v>
      </c>
      <c r="C104" s="282"/>
      <c r="D104" s="283"/>
      <c r="E104" s="283" t="s">
        <v>208</v>
      </c>
      <c r="F104" s="284"/>
      <c r="G104" s="483" t="s">
        <v>208</v>
      </c>
      <c r="H104" s="454"/>
      <c r="I104" s="284" t="s">
        <v>1018</v>
      </c>
      <c r="J104" s="284"/>
      <c r="K104" s="419"/>
      <c r="L104" s="595">
        <v>0.24</v>
      </c>
      <c r="M104" s="454"/>
      <c r="N104" s="283"/>
      <c r="O104" s="244" t="s">
        <v>667</v>
      </c>
      <c r="P104" s="261"/>
      <c r="Q104" s="572"/>
      <c r="R104" s="573"/>
      <c r="S104" s="574"/>
      <c r="T104" s="282"/>
      <c r="U104" s="283" t="s">
        <v>208</v>
      </c>
      <c r="V104" s="284"/>
      <c r="W104" s="285"/>
      <c r="X104" s="339" t="s">
        <v>208</v>
      </c>
      <c r="Y104" s="325"/>
      <c r="Z104" s="326"/>
      <c r="AA104" s="327" t="s">
        <v>208</v>
      </c>
    </row>
    <row r="105" spans="1:32" s="162" customFormat="1" ht="13.8" x14ac:dyDescent="0.25">
      <c r="A105" s="255" t="s">
        <v>694</v>
      </c>
      <c r="B105" s="571" t="s">
        <v>696</v>
      </c>
      <c r="C105" s="282"/>
      <c r="D105" s="283"/>
      <c r="E105" s="283" t="s">
        <v>208</v>
      </c>
      <c r="F105" s="284"/>
      <c r="G105" s="483" t="s">
        <v>208</v>
      </c>
      <c r="H105" s="454"/>
      <c r="I105" s="409"/>
      <c r="J105" s="284"/>
      <c r="K105" s="419"/>
      <c r="L105" s="595">
        <v>0.24</v>
      </c>
      <c r="M105" s="454"/>
      <c r="N105" s="283"/>
      <c r="O105" s="244" t="s">
        <v>667</v>
      </c>
      <c r="P105" s="261"/>
      <c r="Q105" s="572"/>
      <c r="R105" s="573"/>
      <c r="S105" s="574"/>
      <c r="T105" s="282"/>
      <c r="U105" s="283" t="s">
        <v>208</v>
      </c>
      <c r="V105" s="284"/>
      <c r="W105" s="285"/>
      <c r="X105" s="339" t="s">
        <v>208</v>
      </c>
      <c r="Y105" s="325"/>
      <c r="Z105" s="326"/>
      <c r="AA105" s="327" t="s">
        <v>208</v>
      </c>
    </row>
    <row r="106" spans="1:32" s="162" customFormat="1" ht="13.8" x14ac:dyDescent="0.25">
      <c r="A106" s="255" t="s">
        <v>694</v>
      </c>
      <c r="B106" s="571" t="s">
        <v>1019</v>
      </c>
      <c r="C106" s="282"/>
      <c r="D106" s="283"/>
      <c r="E106" s="283" t="s">
        <v>208</v>
      </c>
      <c r="F106" s="284"/>
      <c r="G106" s="483" t="s">
        <v>208</v>
      </c>
      <c r="H106" s="454"/>
      <c r="I106" s="409"/>
      <c r="J106" s="284"/>
      <c r="K106" s="419"/>
      <c r="L106" s="595">
        <v>0.24</v>
      </c>
      <c r="M106" s="454"/>
      <c r="N106" s="283"/>
      <c r="O106" s="244" t="s">
        <v>667</v>
      </c>
      <c r="P106" s="261"/>
      <c r="Q106" s="572"/>
      <c r="R106" s="573"/>
      <c r="S106" s="574"/>
      <c r="T106" s="282"/>
      <c r="U106" s="283" t="s">
        <v>208</v>
      </c>
      <c r="V106" s="284"/>
      <c r="W106" s="285"/>
      <c r="X106" s="339" t="s">
        <v>208</v>
      </c>
      <c r="Y106" s="325"/>
      <c r="Z106" s="326"/>
      <c r="AA106" s="327" t="s">
        <v>208</v>
      </c>
    </row>
    <row r="107" spans="1:32" s="162" customFormat="1" ht="16.2" x14ac:dyDescent="0.25">
      <c r="A107" s="311" t="s">
        <v>697</v>
      </c>
      <c r="B107" s="571">
        <v>635</v>
      </c>
      <c r="C107" s="241"/>
      <c r="D107" s="244"/>
      <c r="E107" s="584" t="s">
        <v>208</v>
      </c>
      <c r="F107" s="266"/>
      <c r="G107" s="238" t="s">
        <v>680</v>
      </c>
      <c r="H107" s="261" t="s">
        <v>208</v>
      </c>
      <c r="I107" s="266" t="s">
        <v>208</v>
      </c>
      <c r="J107" s="244"/>
      <c r="K107" s="244"/>
      <c r="L107" s="260">
        <v>0.3</v>
      </c>
      <c r="M107" s="261"/>
      <c r="N107" s="244"/>
      <c r="O107" s="244" t="s">
        <v>667</v>
      </c>
      <c r="P107" s="261"/>
      <c r="Q107" s="262"/>
      <c r="R107" s="247"/>
      <c r="S107" s="263"/>
      <c r="T107" s="241"/>
      <c r="U107" s="481" t="s">
        <v>208</v>
      </c>
      <c r="V107" s="266"/>
      <c r="W107" s="265"/>
      <c r="X107" s="266" t="s">
        <v>208</v>
      </c>
      <c r="Y107" s="267"/>
      <c r="Z107" s="268"/>
      <c r="AA107" s="254" t="s">
        <v>208</v>
      </c>
    </row>
    <row r="108" spans="1:32" s="162" customFormat="1" ht="13.8" x14ac:dyDescent="0.25">
      <c r="A108" s="329" t="s">
        <v>694</v>
      </c>
      <c r="B108" s="542" t="s">
        <v>698</v>
      </c>
      <c r="C108" s="337"/>
      <c r="D108" s="338"/>
      <c r="E108" s="283" t="s">
        <v>208</v>
      </c>
      <c r="F108" s="339"/>
      <c r="G108" s="483" t="s">
        <v>208</v>
      </c>
      <c r="H108" s="458"/>
      <c r="I108" s="459"/>
      <c r="J108" s="283"/>
      <c r="K108" s="481"/>
      <c r="L108" s="595">
        <v>0.24</v>
      </c>
      <c r="M108" s="458"/>
      <c r="N108" s="338"/>
      <c r="O108" s="334" t="s">
        <v>667</v>
      </c>
      <c r="P108" s="289"/>
      <c r="Q108" s="615"/>
      <c r="R108" s="573"/>
      <c r="S108" s="616"/>
      <c r="T108" s="337"/>
      <c r="U108" s="338" t="s">
        <v>208</v>
      </c>
      <c r="V108" s="339"/>
      <c r="W108" s="617"/>
      <c r="X108" s="339" t="s">
        <v>208</v>
      </c>
      <c r="Y108" s="325"/>
      <c r="Z108" s="326"/>
      <c r="AA108" s="327" t="s">
        <v>208</v>
      </c>
    </row>
    <row r="109" spans="1:32" s="162" customFormat="1" ht="16.2" x14ac:dyDescent="0.25">
      <c r="A109" s="329" t="s">
        <v>699</v>
      </c>
      <c r="B109" s="542">
        <v>645</v>
      </c>
      <c r="C109" s="278"/>
      <c r="D109" s="279"/>
      <c r="E109" s="584" t="s">
        <v>208</v>
      </c>
      <c r="F109" s="280"/>
      <c r="G109" s="241" t="s">
        <v>680</v>
      </c>
      <c r="H109" s="332" t="s">
        <v>208</v>
      </c>
      <c r="I109" s="313" t="s">
        <v>208</v>
      </c>
      <c r="J109" s="257"/>
      <c r="K109" s="244"/>
      <c r="L109" s="260">
        <v>0.3</v>
      </c>
      <c r="M109" s="332"/>
      <c r="N109" s="279"/>
      <c r="O109" s="279" t="s">
        <v>667</v>
      </c>
      <c r="P109" s="332"/>
      <c r="Q109" s="312"/>
      <c r="R109" s="247"/>
      <c r="S109" s="277"/>
      <c r="T109" s="278"/>
      <c r="U109" s="338" t="s">
        <v>208</v>
      </c>
      <c r="V109" s="280"/>
      <c r="W109" s="281"/>
      <c r="X109" s="280" t="s">
        <v>208</v>
      </c>
      <c r="Y109" s="314"/>
      <c r="Z109" s="490"/>
      <c r="AA109" s="514" t="s">
        <v>208</v>
      </c>
    </row>
    <row r="110" spans="1:32" s="162" customFormat="1" thickBot="1" x14ac:dyDescent="0.3">
      <c r="A110" s="455" t="s">
        <v>694</v>
      </c>
      <c r="B110" s="491" t="s">
        <v>700</v>
      </c>
      <c r="C110" s="492"/>
      <c r="D110" s="493"/>
      <c r="E110" s="493" t="s">
        <v>208</v>
      </c>
      <c r="F110" s="494"/>
      <c r="G110" s="495" t="s">
        <v>208</v>
      </c>
      <c r="H110" s="496"/>
      <c r="I110" s="618"/>
      <c r="J110" s="338"/>
      <c r="K110" s="338"/>
      <c r="L110" s="595">
        <v>0.24</v>
      </c>
      <c r="M110" s="496"/>
      <c r="N110" s="493"/>
      <c r="O110" s="376" t="s">
        <v>667</v>
      </c>
      <c r="P110" s="577"/>
      <c r="Q110" s="619"/>
      <c r="R110" s="620"/>
      <c r="S110" s="621"/>
      <c r="T110" s="492"/>
      <c r="U110" s="493" t="s">
        <v>208</v>
      </c>
      <c r="V110" s="494"/>
      <c r="W110" s="622"/>
      <c r="X110" s="494" t="s">
        <v>208</v>
      </c>
      <c r="Y110" s="581"/>
      <c r="Z110" s="501"/>
      <c r="AA110" s="623" t="s">
        <v>208</v>
      </c>
    </row>
    <row r="111" spans="1:32" s="162" customFormat="1" ht="28.2" thickBot="1" x14ac:dyDescent="0.3">
      <c r="A111" s="205" t="s">
        <v>701</v>
      </c>
      <c r="B111" s="548"/>
      <c r="C111" s="554"/>
      <c r="D111" s="550"/>
      <c r="E111" s="550"/>
      <c r="F111" s="555"/>
      <c r="G111" s="554"/>
      <c r="H111" s="549"/>
      <c r="I111" s="555"/>
      <c r="J111" s="552"/>
      <c r="K111" s="550"/>
      <c r="L111" s="624"/>
      <c r="M111" s="549"/>
      <c r="N111" s="550"/>
      <c r="O111" s="550"/>
      <c r="P111" s="549"/>
      <c r="Q111" s="551"/>
      <c r="R111" s="550"/>
      <c r="S111" s="553"/>
      <c r="T111" s="554"/>
      <c r="U111" s="550"/>
      <c r="V111" s="555"/>
      <c r="W111" s="554"/>
      <c r="X111" s="555"/>
      <c r="Y111" s="555"/>
      <c r="Z111" s="556"/>
      <c r="AA111" s="557"/>
    </row>
    <row r="112" spans="1:32" s="162" customFormat="1" ht="20.399999999999999" x14ac:dyDescent="0.25">
      <c r="A112" s="625" t="s">
        <v>1020</v>
      </c>
      <c r="B112" s="626">
        <v>650</v>
      </c>
      <c r="C112" s="282"/>
      <c r="D112" s="283"/>
      <c r="E112" s="283" t="s">
        <v>208</v>
      </c>
      <c r="F112" s="284"/>
      <c r="G112" s="483" t="s">
        <v>208</v>
      </c>
      <c r="H112" s="454"/>
      <c r="I112" s="409" t="s">
        <v>208</v>
      </c>
      <c r="J112" s="627"/>
      <c r="K112" s="589"/>
      <c r="L112" s="405">
        <v>0.24</v>
      </c>
      <c r="M112" s="454"/>
      <c r="N112" s="283"/>
      <c r="O112" s="244" t="s">
        <v>667</v>
      </c>
      <c r="P112" s="261"/>
      <c r="Q112" s="572"/>
      <c r="R112" s="628"/>
      <c r="S112" s="574"/>
      <c r="T112" s="282"/>
      <c r="U112" s="283" t="s">
        <v>208</v>
      </c>
      <c r="V112" s="284"/>
      <c r="W112" s="285"/>
      <c r="X112" s="409" t="s">
        <v>208</v>
      </c>
      <c r="Y112" s="320"/>
      <c r="Z112" s="410"/>
      <c r="AA112" s="254" t="s">
        <v>208</v>
      </c>
    </row>
    <row r="113" spans="1:27" s="365" customFormat="1" ht="20.399999999999999" x14ac:dyDescent="0.25">
      <c r="A113" s="290" t="s">
        <v>1021</v>
      </c>
      <c r="B113" s="629">
        <v>690</v>
      </c>
      <c r="C113" s="630"/>
      <c r="D113" s="631"/>
      <c r="E113" s="631" t="s">
        <v>208</v>
      </c>
      <c r="F113" s="632"/>
      <c r="G113" s="633" t="s">
        <v>208</v>
      </c>
      <c r="H113" s="634"/>
      <c r="I113" s="635" t="s">
        <v>208</v>
      </c>
      <c r="J113" s="631"/>
      <c r="K113" s="636"/>
      <c r="L113" s="637">
        <v>0.24</v>
      </c>
      <c r="M113" s="634"/>
      <c r="N113" s="631"/>
      <c r="O113" s="638" t="s">
        <v>667</v>
      </c>
      <c r="P113" s="639"/>
      <c r="Q113" s="640"/>
      <c r="R113" s="641"/>
      <c r="S113" s="642"/>
      <c r="T113" s="630"/>
      <c r="U113" s="631" t="s">
        <v>208</v>
      </c>
      <c r="V113" s="632"/>
      <c r="W113" s="643"/>
      <c r="X113" s="635" t="s">
        <v>208</v>
      </c>
      <c r="Y113" s="644"/>
      <c r="Z113" s="645"/>
      <c r="AA113" s="310" t="s">
        <v>208</v>
      </c>
    </row>
    <row r="114" spans="1:27" s="162" customFormat="1" ht="35.25" customHeight="1" thickBot="1" x14ac:dyDescent="0.3">
      <c r="A114" s="455" t="s">
        <v>702</v>
      </c>
      <c r="B114" s="491" t="s">
        <v>703</v>
      </c>
      <c r="C114" s="337"/>
      <c r="D114" s="338"/>
      <c r="E114" s="338" t="s">
        <v>208</v>
      </c>
      <c r="F114" s="339"/>
      <c r="G114" s="543" t="s">
        <v>208</v>
      </c>
      <c r="H114" s="458"/>
      <c r="I114" s="459" t="s">
        <v>208</v>
      </c>
      <c r="J114" s="339"/>
      <c r="K114" s="339"/>
      <c r="L114" s="544">
        <v>0.2</v>
      </c>
      <c r="M114" s="458"/>
      <c r="N114" s="338"/>
      <c r="O114" s="334" t="s">
        <v>667</v>
      </c>
      <c r="P114" s="289"/>
      <c r="Q114" s="615"/>
      <c r="R114" s="646"/>
      <c r="S114" s="616"/>
      <c r="T114" s="337"/>
      <c r="U114" s="338" t="s">
        <v>208</v>
      </c>
      <c r="V114" s="339"/>
      <c r="W114" s="340"/>
      <c r="X114" s="459" t="s">
        <v>208</v>
      </c>
      <c r="Y114" s="325"/>
      <c r="Z114" s="460"/>
      <c r="AA114" s="327" t="s">
        <v>208</v>
      </c>
    </row>
    <row r="115" spans="1:27" s="162" customFormat="1" ht="32.25" customHeight="1" thickBot="1" x14ac:dyDescent="0.3">
      <c r="A115" s="205" t="s">
        <v>704</v>
      </c>
      <c r="B115" s="548"/>
      <c r="C115" s="554"/>
      <c r="D115" s="550"/>
      <c r="E115" s="550"/>
      <c r="F115" s="555"/>
      <c r="G115" s="554"/>
      <c r="H115" s="549"/>
      <c r="I115" s="555"/>
      <c r="J115" s="555"/>
      <c r="K115" s="555"/>
      <c r="L115" s="624"/>
      <c r="M115" s="549"/>
      <c r="N115" s="550"/>
      <c r="O115" s="550"/>
      <c r="P115" s="549"/>
      <c r="Q115" s="551"/>
      <c r="R115" s="550"/>
      <c r="S115" s="553"/>
      <c r="T115" s="554"/>
      <c r="U115" s="550"/>
      <c r="V115" s="555"/>
      <c r="W115" s="554"/>
      <c r="X115" s="555"/>
      <c r="Y115" s="555"/>
      <c r="Z115" s="556"/>
      <c r="AA115" s="557"/>
    </row>
    <row r="116" spans="1:27" s="162" customFormat="1" ht="16.2" x14ac:dyDescent="0.25">
      <c r="A116" s="217" t="s">
        <v>705</v>
      </c>
      <c r="B116" s="558">
        <v>701</v>
      </c>
      <c r="C116" s="559" t="s">
        <v>208</v>
      </c>
      <c r="D116" s="560"/>
      <c r="E116" s="560"/>
      <c r="F116" s="561"/>
      <c r="G116" s="562" t="s">
        <v>208</v>
      </c>
      <c r="H116" s="563"/>
      <c r="I116" s="647" t="s">
        <v>208</v>
      </c>
      <c r="J116" s="561"/>
      <c r="K116" s="561"/>
      <c r="L116" s="648">
        <v>0.26</v>
      </c>
      <c r="M116" s="563"/>
      <c r="N116" s="560"/>
      <c r="O116" s="220" t="s">
        <v>674</v>
      </c>
      <c r="P116" s="226"/>
      <c r="Q116" s="649"/>
      <c r="R116" s="628"/>
      <c r="S116" s="650"/>
      <c r="T116" s="559"/>
      <c r="U116" s="560" t="s">
        <v>208</v>
      </c>
      <c r="V116" s="561"/>
      <c r="W116" s="568"/>
      <c r="X116" s="647" t="s">
        <v>208</v>
      </c>
      <c r="Y116" s="569"/>
      <c r="Z116" s="651"/>
      <c r="AA116" s="235" t="s">
        <v>208</v>
      </c>
    </row>
    <row r="117" spans="1:27" s="365" customFormat="1" ht="13.8" x14ac:dyDescent="0.25">
      <c r="A117" s="290" t="s">
        <v>624</v>
      </c>
      <c r="B117" s="652">
        <v>702</v>
      </c>
      <c r="C117" s="630" t="s">
        <v>208</v>
      </c>
      <c r="D117" s="631"/>
      <c r="E117" s="631"/>
      <c r="F117" s="632"/>
      <c r="G117" s="630" t="s">
        <v>208</v>
      </c>
      <c r="H117" s="631"/>
      <c r="I117" s="631"/>
      <c r="J117" s="631"/>
      <c r="K117" s="631"/>
      <c r="L117" s="632"/>
      <c r="M117" s="653"/>
      <c r="N117" s="654"/>
      <c r="O117" s="655"/>
      <c r="P117" s="634"/>
      <c r="Q117" s="640"/>
      <c r="R117" s="608"/>
      <c r="S117" s="642"/>
      <c r="T117" s="653"/>
      <c r="U117" s="654"/>
      <c r="V117" s="656"/>
      <c r="W117" s="657"/>
      <c r="X117" s="658"/>
      <c r="Y117" s="658"/>
      <c r="Z117" s="659"/>
      <c r="AA117" s="660" t="s">
        <v>208</v>
      </c>
    </row>
    <row r="118" spans="1:27" s="162" customFormat="1" ht="13.8" x14ac:dyDescent="0.25">
      <c r="A118" s="255" t="s">
        <v>307</v>
      </c>
      <c r="B118" s="571">
        <v>703</v>
      </c>
      <c r="C118" s="282" t="s">
        <v>208</v>
      </c>
      <c r="D118" s="283"/>
      <c r="E118" s="283"/>
      <c r="F118" s="284"/>
      <c r="G118" s="593" t="s">
        <v>208</v>
      </c>
      <c r="H118" s="585"/>
      <c r="I118" s="419" t="s">
        <v>208</v>
      </c>
      <c r="J118" s="589"/>
      <c r="K118" s="589"/>
      <c r="L118" s="595">
        <v>0.17</v>
      </c>
      <c r="M118" s="454"/>
      <c r="N118" s="283"/>
      <c r="O118" s="244" t="s">
        <v>667</v>
      </c>
      <c r="P118" s="261"/>
      <c r="Q118" s="572"/>
      <c r="R118" s="573"/>
      <c r="S118" s="574"/>
      <c r="T118" s="282"/>
      <c r="U118" s="283" t="s">
        <v>208</v>
      </c>
      <c r="V118" s="284"/>
      <c r="W118" s="285"/>
      <c r="X118" s="409" t="s">
        <v>208</v>
      </c>
      <c r="Y118" s="320"/>
      <c r="Z118" s="410"/>
      <c r="AA118" s="254" t="s">
        <v>208</v>
      </c>
    </row>
    <row r="119" spans="1:27" s="162" customFormat="1" ht="16.2" x14ac:dyDescent="0.25">
      <c r="A119" s="255" t="s">
        <v>308</v>
      </c>
      <c r="B119" s="571">
        <v>704</v>
      </c>
      <c r="C119" s="282" t="s">
        <v>208</v>
      </c>
      <c r="D119" s="283"/>
      <c r="E119" s="283"/>
      <c r="F119" s="284"/>
      <c r="G119" s="483" t="s">
        <v>208</v>
      </c>
      <c r="H119" s="454"/>
      <c r="I119" s="409"/>
      <c r="J119" s="284"/>
      <c r="K119" s="284"/>
      <c r="L119" s="485"/>
      <c r="M119" s="454"/>
      <c r="N119" s="283"/>
      <c r="O119" s="257" t="s">
        <v>674</v>
      </c>
      <c r="P119" s="259"/>
      <c r="Q119" s="572"/>
      <c r="R119" s="573"/>
      <c r="S119" s="574"/>
      <c r="T119" s="282"/>
      <c r="U119" s="283" t="s">
        <v>208</v>
      </c>
      <c r="V119" s="284"/>
      <c r="W119" s="285"/>
      <c r="X119" s="409" t="s">
        <v>208</v>
      </c>
      <c r="Y119" s="320"/>
      <c r="Z119" s="410"/>
      <c r="AA119" s="254" t="s">
        <v>208</v>
      </c>
    </row>
    <row r="120" spans="1:27" s="162" customFormat="1" ht="13.8" x14ac:dyDescent="0.25">
      <c r="A120" s="255" t="s">
        <v>309</v>
      </c>
      <c r="B120" s="571">
        <v>705</v>
      </c>
      <c r="C120" s="282" t="s">
        <v>208</v>
      </c>
      <c r="D120" s="283"/>
      <c r="E120" s="283"/>
      <c r="F120" s="284"/>
      <c r="G120" s="483" t="s">
        <v>208</v>
      </c>
      <c r="H120" s="454"/>
      <c r="I120" s="409" t="s">
        <v>208</v>
      </c>
      <c r="J120" s="284"/>
      <c r="K120" s="284"/>
      <c r="L120" s="485">
        <v>0.32</v>
      </c>
      <c r="M120" s="454"/>
      <c r="N120" s="283"/>
      <c r="O120" s="244" t="s">
        <v>667</v>
      </c>
      <c r="P120" s="261"/>
      <c r="Q120" s="572"/>
      <c r="R120" s="573"/>
      <c r="S120" s="574"/>
      <c r="T120" s="282"/>
      <c r="U120" s="283" t="s">
        <v>208</v>
      </c>
      <c r="V120" s="284"/>
      <c r="W120" s="285"/>
      <c r="X120" s="409" t="s">
        <v>208</v>
      </c>
      <c r="Y120" s="320"/>
      <c r="Z120" s="410"/>
      <c r="AA120" s="254" t="s">
        <v>208</v>
      </c>
    </row>
    <row r="121" spans="1:27" s="162" customFormat="1" ht="13.8" x14ac:dyDescent="0.25">
      <c r="A121" s="255" t="s">
        <v>310</v>
      </c>
      <c r="B121" s="571">
        <v>706</v>
      </c>
      <c r="C121" s="282" t="s">
        <v>208</v>
      </c>
      <c r="D121" s="283"/>
      <c r="E121" s="283"/>
      <c r="F121" s="284"/>
      <c r="G121" s="483" t="s">
        <v>208</v>
      </c>
      <c r="H121" s="454"/>
      <c r="I121" s="409" t="s">
        <v>208</v>
      </c>
      <c r="J121" s="284"/>
      <c r="K121" s="284"/>
      <c r="L121" s="485">
        <v>0.32</v>
      </c>
      <c r="M121" s="454"/>
      <c r="N121" s="283"/>
      <c r="O121" s="244" t="s">
        <v>667</v>
      </c>
      <c r="P121" s="261"/>
      <c r="Q121" s="572"/>
      <c r="R121" s="573"/>
      <c r="S121" s="574"/>
      <c r="T121" s="282"/>
      <c r="U121" s="283" t="s">
        <v>208</v>
      </c>
      <c r="V121" s="284"/>
      <c r="W121" s="285"/>
      <c r="X121" s="409" t="s">
        <v>208</v>
      </c>
      <c r="Y121" s="320"/>
      <c r="Z121" s="410"/>
      <c r="AA121" s="254" t="s">
        <v>208</v>
      </c>
    </row>
    <row r="122" spans="1:27" s="162" customFormat="1" ht="13.8" x14ac:dyDescent="0.25">
      <c r="A122" s="255" t="s">
        <v>706</v>
      </c>
      <c r="B122" s="571">
        <v>707</v>
      </c>
      <c r="C122" s="282"/>
      <c r="D122" s="283"/>
      <c r="E122" s="283" t="s">
        <v>208</v>
      </c>
      <c r="F122" s="284"/>
      <c r="G122" s="483" t="s">
        <v>208</v>
      </c>
      <c r="H122" s="454"/>
      <c r="I122" s="409" t="s">
        <v>208</v>
      </c>
      <c r="J122" s="284"/>
      <c r="K122" s="284"/>
      <c r="L122" s="485">
        <v>0.02</v>
      </c>
      <c r="M122" s="454"/>
      <c r="N122" s="283"/>
      <c r="O122" s="244" t="s">
        <v>667</v>
      </c>
      <c r="P122" s="261"/>
      <c r="Q122" s="572"/>
      <c r="R122" s="573"/>
      <c r="S122" s="574"/>
      <c r="T122" s="282"/>
      <c r="U122" s="283" t="s">
        <v>208</v>
      </c>
      <c r="V122" s="284"/>
      <c r="W122" s="285"/>
      <c r="X122" s="409" t="s">
        <v>208</v>
      </c>
      <c r="Y122" s="320"/>
      <c r="Z122" s="410"/>
      <c r="AA122" s="254" t="s">
        <v>208</v>
      </c>
    </row>
    <row r="123" spans="1:27" s="162" customFormat="1" ht="13.8" x14ac:dyDescent="0.25">
      <c r="A123" s="255" t="s">
        <v>312</v>
      </c>
      <c r="B123" s="571">
        <v>708</v>
      </c>
      <c r="C123" s="282" t="s">
        <v>208</v>
      </c>
      <c r="D123" s="283"/>
      <c r="E123" s="283"/>
      <c r="F123" s="284"/>
      <c r="G123" s="483" t="s">
        <v>208</v>
      </c>
      <c r="H123" s="454"/>
      <c r="I123" s="409" t="s">
        <v>208</v>
      </c>
      <c r="J123" s="284"/>
      <c r="K123" s="284"/>
      <c r="L123" s="485">
        <v>0.26</v>
      </c>
      <c r="M123" s="454"/>
      <c r="N123" s="283"/>
      <c r="O123" s="244" t="s">
        <v>667</v>
      </c>
      <c r="P123" s="261"/>
      <c r="Q123" s="572"/>
      <c r="R123" s="573"/>
      <c r="S123" s="574"/>
      <c r="T123" s="282"/>
      <c r="U123" s="283" t="s">
        <v>208</v>
      </c>
      <c r="V123" s="284"/>
      <c r="W123" s="285"/>
      <c r="X123" s="409" t="s">
        <v>208</v>
      </c>
      <c r="Y123" s="320"/>
      <c r="Z123" s="410"/>
      <c r="AA123" s="254" t="s">
        <v>208</v>
      </c>
    </row>
    <row r="124" spans="1:27" s="162" customFormat="1" ht="16.2" x14ac:dyDescent="0.25">
      <c r="A124" s="255" t="s">
        <v>313</v>
      </c>
      <c r="B124" s="571">
        <v>709</v>
      </c>
      <c r="C124" s="282" t="s">
        <v>208</v>
      </c>
      <c r="D124" s="283"/>
      <c r="E124" s="283"/>
      <c r="F124" s="284"/>
      <c r="G124" s="483" t="s">
        <v>208</v>
      </c>
      <c r="H124" s="454"/>
      <c r="I124" s="409"/>
      <c r="J124" s="284"/>
      <c r="K124" s="284"/>
      <c r="L124" s="485">
        <v>0.03</v>
      </c>
      <c r="M124" s="454"/>
      <c r="N124" s="283"/>
      <c r="O124" s="257" t="s">
        <v>674</v>
      </c>
      <c r="P124" s="259"/>
      <c r="Q124" s="572"/>
      <c r="R124" s="573"/>
      <c r="S124" s="574"/>
      <c r="T124" s="282"/>
      <c r="U124" s="283" t="s">
        <v>208</v>
      </c>
      <c r="V124" s="284"/>
      <c r="W124" s="285"/>
      <c r="X124" s="409" t="s">
        <v>208</v>
      </c>
      <c r="Y124" s="320"/>
      <c r="Z124" s="410"/>
      <c r="AA124" s="254" t="s">
        <v>208</v>
      </c>
    </row>
    <row r="125" spans="1:27" s="162" customFormat="1" thickBot="1" x14ac:dyDescent="0.3">
      <c r="A125" s="455" t="s">
        <v>314</v>
      </c>
      <c r="B125" s="491">
        <v>710</v>
      </c>
      <c r="C125" s="492" t="s">
        <v>208</v>
      </c>
      <c r="D125" s="493"/>
      <c r="E125" s="493"/>
      <c r="F125" s="494"/>
      <c r="G125" s="495" t="s">
        <v>208</v>
      </c>
      <c r="H125" s="496"/>
      <c r="I125" s="409" t="s">
        <v>208</v>
      </c>
      <c r="J125" s="494"/>
      <c r="K125" s="494"/>
      <c r="L125" s="576">
        <v>0.2</v>
      </c>
      <c r="M125" s="496"/>
      <c r="N125" s="493"/>
      <c r="O125" s="467" t="s">
        <v>667</v>
      </c>
      <c r="P125" s="661"/>
      <c r="Q125" s="619"/>
      <c r="R125" s="646"/>
      <c r="S125" s="621"/>
      <c r="T125" s="492"/>
      <c r="U125" s="493" t="s">
        <v>208</v>
      </c>
      <c r="V125" s="494"/>
      <c r="W125" s="580"/>
      <c r="X125" s="618" t="s">
        <v>208</v>
      </c>
      <c r="Y125" s="581"/>
      <c r="Z125" s="662"/>
      <c r="AA125" s="502" t="s">
        <v>208</v>
      </c>
    </row>
    <row r="126" spans="1:27" s="162" customFormat="1" thickBot="1" x14ac:dyDescent="0.3">
      <c r="A126" s="205" t="s">
        <v>707</v>
      </c>
      <c r="B126" s="548"/>
      <c r="C126" s="554"/>
      <c r="D126" s="550"/>
      <c r="E126" s="550"/>
      <c r="F126" s="555"/>
      <c r="G126" s="554"/>
      <c r="H126" s="549"/>
      <c r="I126" s="550"/>
      <c r="J126" s="555"/>
      <c r="K126" s="555"/>
      <c r="L126" s="624"/>
      <c r="M126" s="549"/>
      <c r="N126" s="550"/>
      <c r="O126" s="550"/>
      <c r="P126" s="549"/>
      <c r="Q126" s="551"/>
      <c r="R126" s="552"/>
      <c r="S126" s="553"/>
      <c r="T126" s="554"/>
      <c r="U126" s="550"/>
      <c r="V126" s="555"/>
      <c r="W126" s="554"/>
      <c r="X126" s="555"/>
      <c r="Y126" s="555"/>
      <c r="Z126" s="556"/>
      <c r="AA126" s="557"/>
    </row>
    <row r="127" spans="1:27" s="365" customFormat="1" ht="13.8" x14ac:dyDescent="0.25">
      <c r="A127" s="663" t="s">
        <v>1022</v>
      </c>
      <c r="B127" s="664">
        <v>720</v>
      </c>
      <c r="C127" s="665" t="s">
        <v>208</v>
      </c>
      <c r="D127" s="666"/>
      <c r="E127" s="666"/>
      <c r="F127" s="667"/>
      <c r="G127" s="668" t="s">
        <v>208</v>
      </c>
      <c r="H127" s="669"/>
      <c r="I127" s="601" t="s">
        <v>208</v>
      </c>
      <c r="J127" s="670"/>
      <c r="K127" s="666"/>
      <c r="L127" s="602">
        <v>0.2</v>
      </c>
      <c r="M127" s="665" t="s">
        <v>672</v>
      </c>
      <c r="N127" s="666"/>
      <c r="O127" s="671" t="s">
        <v>667</v>
      </c>
      <c r="P127" s="672"/>
      <c r="Q127" s="673"/>
      <c r="R127" s="674"/>
      <c r="S127" s="675"/>
      <c r="T127" s="665"/>
      <c r="U127" s="666" t="s">
        <v>208</v>
      </c>
      <c r="V127" s="670"/>
      <c r="W127" s="676"/>
      <c r="X127" s="677" t="s">
        <v>208</v>
      </c>
      <c r="Y127" s="678"/>
      <c r="Z127" s="679"/>
      <c r="AA127" s="680" t="s">
        <v>208</v>
      </c>
    </row>
    <row r="128" spans="1:27" s="365" customFormat="1" ht="13.8" x14ac:dyDescent="0.25">
      <c r="A128" s="598" t="s">
        <v>1023</v>
      </c>
      <c r="B128" s="599">
        <v>718</v>
      </c>
      <c r="C128" s="535" t="s">
        <v>208</v>
      </c>
      <c r="D128" s="610"/>
      <c r="E128" s="610"/>
      <c r="F128" s="636"/>
      <c r="G128" s="600" t="s">
        <v>208</v>
      </c>
      <c r="H128" s="681"/>
      <c r="I128" s="601" t="s">
        <v>208</v>
      </c>
      <c r="J128" s="636"/>
      <c r="K128" s="636"/>
      <c r="L128" s="602">
        <v>0.2</v>
      </c>
      <c r="M128" s="535" t="s">
        <v>672</v>
      </c>
      <c r="N128" s="610"/>
      <c r="O128" s="605" t="s">
        <v>667</v>
      </c>
      <c r="P128" s="606"/>
      <c r="Q128" s="607"/>
      <c r="R128" s="641"/>
      <c r="S128" s="609"/>
      <c r="T128" s="535"/>
      <c r="U128" s="610" t="s">
        <v>208</v>
      </c>
      <c r="V128" s="636"/>
      <c r="W128" s="611"/>
      <c r="X128" s="602" t="s">
        <v>208</v>
      </c>
      <c r="Y128" s="612"/>
      <c r="Z128" s="613"/>
      <c r="AA128" s="614" t="s">
        <v>208</v>
      </c>
    </row>
    <row r="129" spans="1:28" s="162" customFormat="1" ht="13.8" x14ac:dyDescent="0.25">
      <c r="A129" s="255" t="s">
        <v>708</v>
      </c>
      <c r="B129" s="571" t="s">
        <v>709</v>
      </c>
      <c r="C129" s="282" t="s">
        <v>208</v>
      </c>
      <c r="D129" s="283"/>
      <c r="E129" s="283"/>
      <c r="F129" s="682"/>
      <c r="G129" s="483" t="s">
        <v>208</v>
      </c>
      <c r="H129" s="683"/>
      <c r="I129" s="419" t="s">
        <v>208</v>
      </c>
      <c r="J129" s="682"/>
      <c r="K129" s="684"/>
      <c r="L129" s="595">
        <v>0.2</v>
      </c>
      <c r="M129" s="454" t="s">
        <v>672</v>
      </c>
      <c r="N129" s="283"/>
      <c r="O129" s="244" t="s">
        <v>667</v>
      </c>
      <c r="P129" s="261"/>
      <c r="Q129" s="572"/>
      <c r="R129" s="573"/>
      <c r="S129" s="574"/>
      <c r="T129" s="282"/>
      <c r="U129" s="283" t="s">
        <v>208</v>
      </c>
      <c r="V129" s="284"/>
      <c r="W129" s="285"/>
      <c r="X129" s="409" t="s">
        <v>208</v>
      </c>
      <c r="Y129" s="320"/>
      <c r="Z129" s="410"/>
      <c r="AA129" s="254" t="s">
        <v>208</v>
      </c>
    </row>
    <row r="130" spans="1:28" s="162" customFormat="1" thickBot="1" x14ac:dyDescent="0.3">
      <c r="A130" s="455" t="s">
        <v>708</v>
      </c>
      <c r="B130" s="491" t="s">
        <v>710</v>
      </c>
      <c r="C130" s="492" t="s">
        <v>208</v>
      </c>
      <c r="D130" s="493"/>
      <c r="E130" s="493"/>
      <c r="F130" s="494"/>
      <c r="G130" s="495" t="s">
        <v>208</v>
      </c>
      <c r="H130" s="496"/>
      <c r="I130" s="618" t="s">
        <v>208</v>
      </c>
      <c r="J130" s="494"/>
      <c r="K130" s="494"/>
      <c r="L130" s="576">
        <v>0.2</v>
      </c>
      <c r="M130" s="496" t="s">
        <v>672</v>
      </c>
      <c r="N130" s="493"/>
      <c r="O130" s="467" t="s">
        <v>667</v>
      </c>
      <c r="P130" s="661"/>
      <c r="Q130" s="619"/>
      <c r="R130" s="646"/>
      <c r="S130" s="621"/>
      <c r="T130" s="492"/>
      <c r="U130" s="493" t="s">
        <v>208</v>
      </c>
      <c r="V130" s="494"/>
      <c r="W130" s="580"/>
      <c r="X130" s="618" t="s">
        <v>208</v>
      </c>
      <c r="Y130" s="581"/>
      <c r="Z130" s="662"/>
      <c r="AA130" s="502" t="s">
        <v>208</v>
      </c>
      <c r="AB130" s="685"/>
    </row>
    <row r="131" spans="1:28" s="162" customFormat="1" thickBot="1" x14ac:dyDescent="0.3">
      <c r="A131" s="205" t="s">
        <v>711</v>
      </c>
      <c r="B131" s="548"/>
      <c r="C131" s="554"/>
      <c r="D131" s="550"/>
      <c r="E131" s="550"/>
      <c r="F131" s="555"/>
      <c r="G131" s="554"/>
      <c r="H131" s="549"/>
      <c r="I131" s="555"/>
      <c r="J131" s="555"/>
      <c r="K131" s="555"/>
      <c r="L131" s="624"/>
      <c r="M131" s="549"/>
      <c r="N131" s="550"/>
      <c r="O131" s="550"/>
      <c r="P131" s="549"/>
      <c r="Q131" s="551"/>
      <c r="R131" s="550"/>
      <c r="S131" s="553"/>
      <c r="T131" s="554"/>
      <c r="U131" s="550"/>
      <c r="V131" s="555"/>
      <c r="W131" s="554"/>
      <c r="X131" s="555"/>
      <c r="Y131" s="555"/>
      <c r="Z131" s="556"/>
      <c r="AA131" s="557"/>
    </row>
    <row r="132" spans="1:28" s="162" customFormat="1" ht="16.2" x14ac:dyDescent="0.25">
      <c r="A132" s="236" t="s">
        <v>408</v>
      </c>
      <c r="B132" s="534">
        <v>802</v>
      </c>
      <c r="C132" s="588" t="s">
        <v>208</v>
      </c>
      <c r="D132" s="414"/>
      <c r="E132" s="414"/>
      <c r="F132" s="589"/>
      <c r="G132" s="686"/>
      <c r="H132" s="594"/>
      <c r="I132" s="687"/>
      <c r="J132" s="589"/>
      <c r="K132" s="589"/>
      <c r="L132" s="688"/>
      <c r="M132" s="594"/>
      <c r="N132" s="414"/>
      <c r="O132" s="257" t="s">
        <v>674</v>
      </c>
      <c r="P132" s="242"/>
      <c r="Q132" s="596"/>
      <c r="R132" s="628"/>
      <c r="S132" s="597"/>
      <c r="T132" s="588"/>
      <c r="U132" s="689"/>
      <c r="V132" s="589"/>
      <c r="W132" s="418"/>
      <c r="X132" s="419" t="s">
        <v>208</v>
      </c>
      <c r="Y132" s="590"/>
      <c r="Z132" s="421"/>
      <c r="AA132" s="369" t="s">
        <v>208</v>
      </c>
    </row>
    <row r="133" spans="1:28" s="162" customFormat="1" ht="16.2" x14ac:dyDescent="0.25">
      <c r="A133" s="255" t="s">
        <v>409</v>
      </c>
      <c r="B133" s="534">
        <v>803</v>
      </c>
      <c r="C133" s="588" t="s">
        <v>208</v>
      </c>
      <c r="D133" s="414"/>
      <c r="E133" s="414"/>
      <c r="F133" s="589"/>
      <c r="G133" s="593" t="s">
        <v>208</v>
      </c>
      <c r="H133" s="594"/>
      <c r="I133" s="419"/>
      <c r="J133" s="589"/>
      <c r="K133" s="589"/>
      <c r="L133" s="595">
        <v>0.2</v>
      </c>
      <c r="M133" s="594"/>
      <c r="N133" s="414"/>
      <c r="O133" s="257" t="s">
        <v>674</v>
      </c>
      <c r="P133" s="259"/>
      <c r="Q133" s="572"/>
      <c r="R133" s="573"/>
      <c r="S133" s="597"/>
      <c r="T133" s="588"/>
      <c r="U133" s="689"/>
      <c r="V133" s="589"/>
      <c r="W133" s="418"/>
      <c r="X133" s="419" t="s">
        <v>208</v>
      </c>
      <c r="Y133" s="590"/>
      <c r="Z133" s="421"/>
      <c r="AA133" s="254" t="s">
        <v>208</v>
      </c>
    </row>
    <row r="134" spans="1:28" s="162" customFormat="1" ht="16.2" x14ac:dyDescent="0.25">
      <c r="A134" s="255" t="s">
        <v>410</v>
      </c>
      <c r="B134" s="534">
        <v>804</v>
      </c>
      <c r="C134" s="588" t="s">
        <v>208</v>
      </c>
      <c r="D134" s="414"/>
      <c r="E134" s="414"/>
      <c r="F134" s="589"/>
      <c r="G134" s="690"/>
      <c r="H134" s="585"/>
      <c r="I134" s="687"/>
      <c r="J134" s="589"/>
      <c r="K134" s="589"/>
      <c r="L134" s="688"/>
      <c r="M134" s="594"/>
      <c r="N134" s="414"/>
      <c r="O134" s="257" t="s">
        <v>674</v>
      </c>
      <c r="P134" s="259"/>
      <c r="Q134" s="572"/>
      <c r="R134" s="573"/>
      <c r="S134" s="597"/>
      <c r="T134" s="588"/>
      <c r="U134" s="689"/>
      <c r="V134" s="589"/>
      <c r="W134" s="418"/>
      <c r="X134" s="419" t="s">
        <v>208</v>
      </c>
      <c r="Y134" s="590"/>
      <c r="Z134" s="421"/>
      <c r="AA134" s="254" t="s">
        <v>208</v>
      </c>
    </row>
    <row r="135" spans="1:28" s="162" customFormat="1" ht="24.75" customHeight="1" x14ac:dyDescent="0.25">
      <c r="A135" s="255" t="s">
        <v>411</v>
      </c>
      <c r="B135" s="534">
        <v>805</v>
      </c>
      <c r="C135" s="588" t="s">
        <v>208</v>
      </c>
      <c r="D135" s="414"/>
      <c r="E135" s="414"/>
      <c r="F135" s="589"/>
      <c r="G135" s="690"/>
      <c r="H135" s="585"/>
      <c r="I135" s="589"/>
      <c r="J135" s="589"/>
      <c r="K135" s="589"/>
      <c r="L135" s="688"/>
      <c r="M135" s="594"/>
      <c r="N135" s="414"/>
      <c r="O135" s="257" t="s">
        <v>674</v>
      </c>
      <c r="P135" s="242"/>
      <c r="Q135" s="572"/>
      <c r="R135" s="573"/>
      <c r="S135" s="597"/>
      <c r="T135" s="588"/>
      <c r="U135" s="689"/>
      <c r="V135" s="589"/>
      <c r="W135" s="418"/>
      <c r="X135" s="419" t="s">
        <v>208</v>
      </c>
      <c r="Y135" s="590"/>
      <c r="Z135" s="421"/>
      <c r="AA135" s="254" t="s">
        <v>208</v>
      </c>
    </row>
    <row r="136" spans="1:28" s="162" customFormat="1" ht="24.75" customHeight="1" x14ac:dyDescent="0.25">
      <c r="A136" s="255" t="s">
        <v>412</v>
      </c>
      <c r="B136" s="534">
        <v>806</v>
      </c>
      <c r="C136" s="241" t="s">
        <v>208</v>
      </c>
      <c r="D136" s="257"/>
      <c r="E136" s="257"/>
      <c r="F136" s="258"/>
      <c r="G136" s="691"/>
      <c r="H136" s="259"/>
      <c r="I136" s="258"/>
      <c r="J136" s="258"/>
      <c r="K136" s="280"/>
      <c r="L136" s="692"/>
      <c r="M136" s="259"/>
      <c r="N136" s="257"/>
      <c r="O136" s="244" t="s">
        <v>674</v>
      </c>
      <c r="P136" s="261"/>
      <c r="Q136" s="317"/>
      <c r="R136" s="318"/>
      <c r="S136" s="319"/>
      <c r="T136" s="282"/>
      <c r="U136" s="693"/>
      <c r="V136" s="284"/>
      <c r="W136" s="285"/>
      <c r="X136" s="284" t="s">
        <v>208</v>
      </c>
      <c r="Y136" s="320"/>
      <c r="Z136" s="321"/>
      <c r="AA136" s="254" t="s">
        <v>208</v>
      </c>
    </row>
    <row r="137" spans="1:28" s="162" customFormat="1" ht="24.75" customHeight="1" x14ac:dyDescent="0.25">
      <c r="A137" s="311" t="s">
        <v>712</v>
      </c>
      <c r="B137" s="571">
        <v>841</v>
      </c>
      <c r="C137" s="282" t="s">
        <v>208</v>
      </c>
      <c r="D137" s="283"/>
      <c r="E137" s="283"/>
      <c r="F137" s="284"/>
      <c r="G137" s="694"/>
      <c r="H137" s="454"/>
      <c r="I137" s="284"/>
      <c r="J137" s="284"/>
      <c r="K137" s="283"/>
      <c r="L137" s="695"/>
      <c r="M137" s="484"/>
      <c r="N137" s="283"/>
      <c r="O137" s="257"/>
      <c r="P137" s="259"/>
      <c r="Q137" s="572"/>
      <c r="R137" s="573"/>
      <c r="S137" s="574"/>
      <c r="T137" s="282"/>
      <c r="U137" s="693"/>
      <c r="V137" s="284"/>
      <c r="W137" s="285"/>
      <c r="X137" s="409" t="s">
        <v>208</v>
      </c>
      <c r="Y137" s="320"/>
      <c r="Z137" s="410"/>
      <c r="AA137" s="254" t="s">
        <v>208</v>
      </c>
    </row>
    <row r="138" spans="1:28" s="162" customFormat="1" ht="16.2" x14ac:dyDescent="0.25">
      <c r="A138" s="255" t="s">
        <v>413</v>
      </c>
      <c r="B138" s="534">
        <v>852</v>
      </c>
      <c r="C138" s="588" t="s">
        <v>208</v>
      </c>
      <c r="D138" s="414"/>
      <c r="E138" s="414"/>
      <c r="F138" s="589"/>
      <c r="G138" s="690"/>
      <c r="H138" s="585"/>
      <c r="I138" s="589"/>
      <c r="J138" s="589"/>
      <c r="K138" s="693"/>
      <c r="L138" s="696"/>
      <c r="M138" s="594"/>
      <c r="N138" s="414"/>
      <c r="O138" s="257" t="s">
        <v>674</v>
      </c>
      <c r="P138" s="242"/>
      <c r="Q138" s="572"/>
      <c r="R138" s="573"/>
      <c r="S138" s="597"/>
      <c r="T138" s="588"/>
      <c r="U138" s="689"/>
      <c r="V138" s="589"/>
      <c r="W138" s="418"/>
      <c r="X138" s="419" t="s">
        <v>208</v>
      </c>
      <c r="Y138" s="590"/>
      <c r="Z138" s="421"/>
      <c r="AA138" s="254" t="s">
        <v>208</v>
      </c>
    </row>
    <row r="139" spans="1:28" s="162" customFormat="1" ht="16.2" x14ac:dyDescent="0.25">
      <c r="A139" s="255" t="s">
        <v>414</v>
      </c>
      <c r="B139" s="534">
        <v>853</v>
      </c>
      <c r="C139" s="588" t="s">
        <v>208</v>
      </c>
      <c r="D139" s="414"/>
      <c r="E139" s="414"/>
      <c r="F139" s="589"/>
      <c r="G139" s="690"/>
      <c r="H139" s="585"/>
      <c r="I139" s="589"/>
      <c r="J139" s="589"/>
      <c r="K139" s="693"/>
      <c r="L139" s="696"/>
      <c r="M139" s="594"/>
      <c r="N139" s="414"/>
      <c r="O139" s="257" t="s">
        <v>674</v>
      </c>
      <c r="P139" s="242"/>
      <c r="Q139" s="572"/>
      <c r="R139" s="573"/>
      <c r="S139" s="597"/>
      <c r="T139" s="588"/>
      <c r="U139" s="689"/>
      <c r="V139" s="589"/>
      <c r="W139" s="418"/>
      <c r="X139" s="419" t="s">
        <v>208</v>
      </c>
      <c r="Y139" s="590"/>
      <c r="Z139" s="421"/>
      <c r="AA139" s="254" t="s">
        <v>208</v>
      </c>
    </row>
    <row r="140" spans="1:28" s="162" customFormat="1" ht="16.2" x14ac:dyDescent="0.25">
      <c r="A140" s="255" t="s">
        <v>415</v>
      </c>
      <c r="B140" s="534">
        <v>854</v>
      </c>
      <c r="C140" s="588" t="s">
        <v>208</v>
      </c>
      <c r="D140" s="414"/>
      <c r="E140" s="414"/>
      <c r="F140" s="589"/>
      <c r="G140" s="690"/>
      <c r="H140" s="585"/>
      <c r="I140" s="589"/>
      <c r="J140" s="589"/>
      <c r="K140" s="693"/>
      <c r="L140" s="696"/>
      <c r="M140" s="594"/>
      <c r="N140" s="414"/>
      <c r="O140" s="257" t="s">
        <v>674</v>
      </c>
      <c r="P140" s="242"/>
      <c r="Q140" s="572"/>
      <c r="R140" s="573"/>
      <c r="S140" s="597"/>
      <c r="T140" s="588"/>
      <c r="U140" s="689"/>
      <c r="V140" s="589"/>
      <c r="W140" s="418"/>
      <c r="X140" s="419" t="s">
        <v>208</v>
      </c>
      <c r="Y140" s="590"/>
      <c r="Z140" s="421"/>
      <c r="AA140" s="254" t="s">
        <v>208</v>
      </c>
    </row>
    <row r="141" spans="1:28" s="162" customFormat="1" ht="16.2" x14ac:dyDescent="0.25">
      <c r="A141" s="255" t="s">
        <v>416</v>
      </c>
      <c r="B141" s="534">
        <v>866</v>
      </c>
      <c r="C141" s="588" t="s">
        <v>208</v>
      </c>
      <c r="D141" s="414"/>
      <c r="E141" s="414"/>
      <c r="F141" s="589"/>
      <c r="G141" s="593" t="s">
        <v>208</v>
      </c>
      <c r="H141" s="697"/>
      <c r="I141" s="459" t="s">
        <v>208</v>
      </c>
      <c r="J141" s="589"/>
      <c r="K141" s="589"/>
      <c r="L141" s="595"/>
      <c r="M141" s="594"/>
      <c r="N141" s="414"/>
      <c r="O141" s="244" t="s">
        <v>674</v>
      </c>
      <c r="P141" s="261"/>
      <c r="Q141" s="572"/>
      <c r="R141" s="573"/>
      <c r="S141" s="597"/>
      <c r="T141" s="588"/>
      <c r="U141" s="689"/>
      <c r="V141" s="589"/>
      <c r="W141" s="418"/>
      <c r="X141" s="419" t="s">
        <v>208</v>
      </c>
      <c r="Y141" s="590"/>
      <c r="Z141" s="421"/>
      <c r="AA141" s="254" t="s">
        <v>208</v>
      </c>
    </row>
    <row r="142" spans="1:28" s="162" customFormat="1" ht="36.75" customHeight="1" x14ac:dyDescent="0.25">
      <c r="A142" s="311" t="s">
        <v>417</v>
      </c>
      <c r="B142" s="571">
        <v>871</v>
      </c>
      <c r="C142" s="337" t="s">
        <v>208</v>
      </c>
      <c r="D142" s="338"/>
      <c r="E142" s="338"/>
      <c r="F142" s="284"/>
      <c r="G142" s="543" t="s">
        <v>208</v>
      </c>
      <c r="H142" s="698"/>
      <c r="I142" s="459" t="s">
        <v>208</v>
      </c>
      <c r="J142" s="339"/>
      <c r="K142" s="339"/>
      <c r="L142" s="699"/>
      <c r="M142" s="700"/>
      <c r="N142" s="338"/>
      <c r="O142" s="244" t="s">
        <v>674</v>
      </c>
      <c r="P142" s="332"/>
      <c r="Q142" s="572"/>
      <c r="R142" s="573"/>
      <c r="S142" s="574"/>
      <c r="T142" s="282"/>
      <c r="U142" s="693"/>
      <c r="V142" s="284"/>
      <c r="W142" s="285"/>
      <c r="X142" s="409" t="s">
        <v>208</v>
      </c>
      <c r="Y142" s="325"/>
      <c r="Z142" s="460"/>
      <c r="AA142" s="327" t="s">
        <v>208</v>
      </c>
    </row>
    <row r="143" spans="1:28" s="162" customFormat="1" ht="36.75" customHeight="1" thickBot="1" x14ac:dyDescent="0.3">
      <c r="A143" s="329" t="s">
        <v>504</v>
      </c>
      <c r="B143" s="542">
        <v>982</v>
      </c>
      <c r="C143" s="337"/>
      <c r="D143" s="338"/>
      <c r="E143" s="338"/>
      <c r="F143" s="339"/>
      <c r="G143" s="543"/>
      <c r="H143" s="700"/>
      <c r="I143" s="459"/>
      <c r="J143" s="339"/>
      <c r="K143" s="339"/>
      <c r="L143" s="544"/>
      <c r="M143" s="458"/>
      <c r="N143" s="338"/>
      <c r="O143" s="279"/>
      <c r="P143" s="332"/>
      <c r="Q143" s="615"/>
      <c r="R143" s="646"/>
      <c r="S143" s="616"/>
      <c r="T143" s="337"/>
      <c r="U143" s="338"/>
      <c r="V143" s="339"/>
      <c r="W143" s="340"/>
      <c r="X143" s="459" t="s">
        <v>208</v>
      </c>
      <c r="Y143" s="325"/>
      <c r="Z143" s="326"/>
      <c r="AA143" s="514"/>
    </row>
    <row r="144" spans="1:28" s="162" customFormat="1" thickBot="1" x14ac:dyDescent="0.3">
      <c r="A144" s="205" t="s">
        <v>658</v>
      </c>
      <c r="B144" s="548"/>
      <c r="C144" s="554"/>
      <c r="D144" s="550"/>
      <c r="E144" s="550"/>
      <c r="F144" s="555"/>
      <c r="G144" s="554"/>
      <c r="H144" s="549"/>
      <c r="I144" s="555"/>
      <c r="J144" s="555"/>
      <c r="K144" s="555"/>
      <c r="L144" s="624"/>
      <c r="M144" s="549"/>
      <c r="N144" s="550"/>
      <c r="O144" s="550"/>
      <c r="P144" s="549"/>
      <c r="Q144" s="551"/>
      <c r="R144" s="552"/>
      <c r="S144" s="553"/>
      <c r="T144" s="554"/>
      <c r="U144" s="550"/>
      <c r="V144" s="555"/>
      <c r="W144" s="554"/>
      <c r="X144" s="555"/>
      <c r="Y144" s="555"/>
      <c r="Z144" s="556"/>
      <c r="AA144" s="557"/>
    </row>
    <row r="145" spans="1:28" s="162" customFormat="1" ht="16.2" x14ac:dyDescent="0.25">
      <c r="A145" s="255" t="s">
        <v>420</v>
      </c>
      <c r="B145" s="571">
        <v>822</v>
      </c>
      <c r="C145" s="543" t="s">
        <v>208</v>
      </c>
      <c r="D145" s="283"/>
      <c r="E145" s="481"/>
      <c r="F145" s="339" t="s">
        <v>526</v>
      </c>
      <c r="G145" s="543"/>
      <c r="H145" s="458"/>
      <c r="I145" s="339"/>
      <c r="J145" s="339"/>
      <c r="K145" s="339"/>
      <c r="L145" s="699"/>
      <c r="M145" s="700"/>
      <c r="N145" s="701"/>
      <c r="O145" s="701"/>
      <c r="P145" s="700"/>
      <c r="Q145" s="702"/>
      <c r="R145" s="703"/>
      <c r="S145" s="704"/>
      <c r="T145" s="705"/>
      <c r="U145" s="283" t="s">
        <v>947</v>
      </c>
      <c r="V145" s="700"/>
      <c r="W145" s="706"/>
      <c r="X145" s="459" t="s">
        <v>208</v>
      </c>
      <c r="Y145" s="325"/>
      <c r="Z145" s="460" t="s">
        <v>208</v>
      </c>
      <c r="AA145" s="327" t="s">
        <v>208</v>
      </c>
      <c r="AB145" s="486"/>
    </row>
    <row r="146" spans="1:28" s="162" customFormat="1" ht="16.2" x14ac:dyDescent="0.25">
      <c r="A146" s="236" t="s">
        <v>423</v>
      </c>
      <c r="B146" s="571">
        <v>825</v>
      </c>
      <c r="C146" s="543" t="s">
        <v>208</v>
      </c>
      <c r="D146" s="283"/>
      <c r="E146" s="481"/>
      <c r="F146" s="339" t="s">
        <v>526</v>
      </c>
      <c r="G146" s="543"/>
      <c r="H146" s="458"/>
      <c r="I146" s="339"/>
      <c r="J146" s="339"/>
      <c r="K146" s="339"/>
      <c r="L146" s="699"/>
      <c r="M146" s="700"/>
      <c r="N146" s="701"/>
      <c r="O146" s="701"/>
      <c r="P146" s="700"/>
      <c r="Q146" s="702"/>
      <c r="R146" s="707"/>
      <c r="S146" s="704"/>
      <c r="T146" s="705"/>
      <c r="U146" s="283" t="s">
        <v>947</v>
      </c>
      <c r="V146" s="284"/>
      <c r="W146" s="285"/>
      <c r="X146" s="409" t="s">
        <v>208</v>
      </c>
      <c r="Y146" s="320"/>
      <c r="Z146" s="410"/>
      <c r="AA146" s="254" t="s">
        <v>208</v>
      </c>
      <c r="AB146" s="486"/>
    </row>
    <row r="147" spans="1:28" s="162" customFormat="1" ht="16.2" x14ac:dyDescent="0.25">
      <c r="A147" s="236" t="s">
        <v>424</v>
      </c>
      <c r="B147" s="571">
        <v>826</v>
      </c>
      <c r="C147" s="543" t="s">
        <v>208</v>
      </c>
      <c r="D147" s="283"/>
      <c r="E147" s="481"/>
      <c r="F147" s="339" t="s">
        <v>526</v>
      </c>
      <c r="G147" s="543"/>
      <c r="H147" s="458"/>
      <c r="I147" s="339"/>
      <c r="J147" s="339"/>
      <c r="K147" s="339"/>
      <c r="L147" s="699"/>
      <c r="M147" s="700"/>
      <c r="N147" s="701"/>
      <c r="O147" s="701"/>
      <c r="P147" s="700"/>
      <c r="Q147" s="702"/>
      <c r="R147" s="707"/>
      <c r="S147" s="704"/>
      <c r="T147" s="705"/>
      <c r="U147" s="283" t="s">
        <v>947</v>
      </c>
      <c r="V147" s="284"/>
      <c r="W147" s="285"/>
      <c r="X147" s="409" t="s">
        <v>208</v>
      </c>
      <c r="Y147" s="320"/>
      <c r="Z147" s="410"/>
      <c r="AA147" s="254" t="s">
        <v>208</v>
      </c>
      <c r="AB147" s="486"/>
    </row>
    <row r="148" spans="1:28" s="162" customFormat="1" ht="13.8" x14ac:dyDescent="0.25">
      <c r="A148" s="236" t="s">
        <v>425</v>
      </c>
      <c r="B148" s="571">
        <v>827</v>
      </c>
      <c r="C148" s="543" t="s">
        <v>208</v>
      </c>
      <c r="D148" s="283"/>
      <c r="E148" s="481"/>
      <c r="F148" s="339" t="s">
        <v>526</v>
      </c>
      <c r="G148" s="543"/>
      <c r="H148" s="458"/>
      <c r="I148" s="339"/>
      <c r="J148" s="339"/>
      <c r="K148" s="339"/>
      <c r="L148" s="699"/>
      <c r="M148" s="700"/>
      <c r="N148" s="701"/>
      <c r="O148" s="701"/>
      <c r="P148" s="700"/>
      <c r="Q148" s="702"/>
      <c r="R148" s="707"/>
      <c r="S148" s="704"/>
      <c r="T148" s="705"/>
      <c r="U148" s="283"/>
      <c r="V148" s="589"/>
      <c r="W148" s="418"/>
      <c r="X148" s="419" t="s">
        <v>208</v>
      </c>
      <c r="Y148" s="590"/>
      <c r="Z148" s="421"/>
      <c r="AA148" s="369" t="s">
        <v>208</v>
      </c>
    </row>
    <row r="149" spans="1:28" s="162" customFormat="1" ht="20.399999999999999" x14ac:dyDescent="0.25">
      <c r="A149" s="255" t="s">
        <v>625</v>
      </c>
      <c r="B149" s="571">
        <v>829</v>
      </c>
      <c r="C149" s="543" t="s">
        <v>208</v>
      </c>
      <c r="D149" s="283"/>
      <c r="E149" s="481"/>
      <c r="F149" s="339" t="s">
        <v>526</v>
      </c>
      <c r="G149" s="543"/>
      <c r="H149" s="458"/>
      <c r="I149" s="339"/>
      <c r="J149" s="339"/>
      <c r="K149" s="339"/>
      <c r="L149" s="699"/>
      <c r="M149" s="700"/>
      <c r="N149" s="701"/>
      <c r="O149" s="701"/>
      <c r="P149" s="700"/>
      <c r="Q149" s="702"/>
      <c r="R149" s="707"/>
      <c r="S149" s="704"/>
      <c r="T149" s="705"/>
      <c r="U149" s="283" t="s">
        <v>947</v>
      </c>
      <c r="V149" s="284"/>
      <c r="W149" s="285"/>
      <c r="X149" s="409" t="s">
        <v>208</v>
      </c>
      <c r="Y149" s="320"/>
      <c r="Z149" s="410"/>
      <c r="AA149" s="254" t="s">
        <v>208</v>
      </c>
    </row>
    <row r="150" spans="1:28" s="162" customFormat="1" ht="13.8" x14ac:dyDescent="0.25">
      <c r="A150" s="255" t="s">
        <v>431</v>
      </c>
      <c r="B150" s="571">
        <v>833</v>
      </c>
      <c r="C150" s="543" t="s">
        <v>208</v>
      </c>
      <c r="D150" s="283"/>
      <c r="E150" s="481"/>
      <c r="F150" s="339" t="s">
        <v>526</v>
      </c>
      <c r="G150" s="543"/>
      <c r="H150" s="458"/>
      <c r="I150" s="339"/>
      <c r="J150" s="339"/>
      <c r="K150" s="339"/>
      <c r="L150" s="699"/>
      <c r="M150" s="484"/>
      <c r="N150" s="283"/>
      <c r="O150" s="283"/>
      <c r="P150" s="454"/>
      <c r="Q150" s="572"/>
      <c r="R150" s="573"/>
      <c r="S150" s="574"/>
      <c r="T150" s="282"/>
      <c r="U150" s="283"/>
      <c r="V150" s="284"/>
      <c r="W150" s="285"/>
      <c r="X150" s="409" t="s">
        <v>208</v>
      </c>
      <c r="Y150" s="320"/>
      <c r="Z150" s="410"/>
      <c r="AA150" s="254" t="s">
        <v>208</v>
      </c>
    </row>
    <row r="151" spans="1:28" s="162" customFormat="1" ht="16.2" x14ac:dyDescent="0.25">
      <c r="A151" s="255" t="s">
        <v>432</v>
      </c>
      <c r="B151" s="571">
        <v>834</v>
      </c>
      <c r="C151" s="543" t="s">
        <v>208</v>
      </c>
      <c r="D151" s="283"/>
      <c r="E151" s="481"/>
      <c r="F151" s="339" t="s">
        <v>526</v>
      </c>
      <c r="G151" s="543"/>
      <c r="H151" s="458"/>
      <c r="I151" s="339"/>
      <c r="J151" s="339"/>
      <c r="K151" s="339"/>
      <c r="L151" s="699"/>
      <c r="M151" s="700"/>
      <c r="N151" s="701"/>
      <c r="O151" s="701"/>
      <c r="P151" s="700"/>
      <c r="Q151" s="702"/>
      <c r="R151" s="707"/>
      <c r="S151" s="704"/>
      <c r="T151" s="705"/>
      <c r="U151" s="283" t="s">
        <v>947</v>
      </c>
      <c r="V151" s="284"/>
      <c r="W151" s="285"/>
      <c r="X151" s="409" t="s">
        <v>208</v>
      </c>
      <c r="Y151" s="320"/>
      <c r="Z151" s="410"/>
      <c r="AA151" s="254" t="s">
        <v>208</v>
      </c>
    </row>
    <row r="152" spans="1:28" s="162" customFormat="1" ht="13.8" x14ac:dyDescent="0.25">
      <c r="A152" s="255" t="s">
        <v>436</v>
      </c>
      <c r="B152" s="571">
        <v>838</v>
      </c>
      <c r="C152" s="282"/>
      <c r="D152" s="283"/>
      <c r="E152" s="283"/>
      <c r="F152" s="284" t="s">
        <v>208</v>
      </c>
      <c r="G152" s="483"/>
      <c r="H152" s="454"/>
      <c r="I152" s="284"/>
      <c r="J152" s="284"/>
      <c r="K152" s="339"/>
      <c r="L152" s="699"/>
      <c r="M152" s="484"/>
      <c r="N152" s="283"/>
      <c r="O152" s="283"/>
      <c r="P152" s="454"/>
      <c r="Q152" s="572"/>
      <c r="R152" s="573"/>
      <c r="S152" s="574"/>
      <c r="T152" s="282"/>
      <c r="U152" s="283"/>
      <c r="V152" s="284"/>
      <c r="W152" s="285"/>
      <c r="X152" s="409" t="s">
        <v>208</v>
      </c>
      <c r="Y152" s="320"/>
      <c r="Z152" s="410"/>
      <c r="AA152" s="254" t="s">
        <v>208</v>
      </c>
    </row>
    <row r="153" spans="1:28" s="162" customFormat="1" ht="13.8" x14ac:dyDescent="0.25">
      <c r="A153" s="255" t="s">
        <v>437</v>
      </c>
      <c r="B153" s="571">
        <v>839</v>
      </c>
      <c r="C153" s="282"/>
      <c r="D153" s="283"/>
      <c r="E153" s="283"/>
      <c r="F153" s="284" t="s">
        <v>208</v>
      </c>
      <c r="G153" s="483"/>
      <c r="H153" s="454"/>
      <c r="I153" s="284"/>
      <c r="J153" s="284"/>
      <c r="K153" s="339"/>
      <c r="L153" s="699"/>
      <c r="M153" s="484"/>
      <c r="N153" s="283"/>
      <c r="O153" s="283"/>
      <c r="P153" s="454"/>
      <c r="Q153" s="572"/>
      <c r="R153" s="573"/>
      <c r="S153" s="574"/>
      <c r="T153" s="282"/>
      <c r="U153" s="283"/>
      <c r="V153" s="284"/>
      <c r="W153" s="285"/>
      <c r="X153" s="409" t="s">
        <v>208</v>
      </c>
      <c r="Y153" s="320"/>
      <c r="Z153" s="410"/>
      <c r="AA153" s="254" t="s">
        <v>208</v>
      </c>
    </row>
    <row r="154" spans="1:28" s="162" customFormat="1" ht="16.2" x14ac:dyDescent="0.25">
      <c r="A154" s="255" t="s">
        <v>440</v>
      </c>
      <c r="B154" s="571">
        <v>842</v>
      </c>
      <c r="C154" s="282"/>
      <c r="D154" s="283"/>
      <c r="E154" s="283"/>
      <c r="F154" s="284" t="s">
        <v>208</v>
      </c>
      <c r="G154" s="483"/>
      <c r="H154" s="454"/>
      <c r="I154" s="284"/>
      <c r="J154" s="284"/>
      <c r="K154" s="284"/>
      <c r="L154" s="485"/>
      <c r="M154" s="484"/>
      <c r="N154" s="283"/>
      <c r="O154" s="283"/>
      <c r="P154" s="454"/>
      <c r="Q154" s="572"/>
      <c r="R154" s="573"/>
      <c r="S154" s="574"/>
      <c r="T154" s="282" t="s">
        <v>208</v>
      </c>
      <c r="U154" s="283"/>
      <c r="V154" s="284" t="s">
        <v>713</v>
      </c>
      <c r="W154" s="285"/>
      <c r="X154" s="409" t="s">
        <v>208</v>
      </c>
      <c r="Y154" s="320"/>
      <c r="Z154" s="410"/>
      <c r="AA154" s="254" t="s">
        <v>208</v>
      </c>
    </row>
    <row r="155" spans="1:28" s="162" customFormat="1" ht="13.8" x14ac:dyDescent="0.25">
      <c r="A155" s="255" t="s">
        <v>443</v>
      </c>
      <c r="B155" s="571">
        <v>845</v>
      </c>
      <c r="C155" s="282"/>
      <c r="D155" s="283"/>
      <c r="E155" s="283"/>
      <c r="F155" s="284" t="s">
        <v>208</v>
      </c>
      <c r="G155" s="483"/>
      <c r="H155" s="454"/>
      <c r="I155" s="284"/>
      <c r="J155" s="284"/>
      <c r="K155" s="284"/>
      <c r="L155" s="485"/>
      <c r="M155" s="484"/>
      <c r="N155" s="283"/>
      <c r="O155" s="283"/>
      <c r="P155" s="454"/>
      <c r="Q155" s="572"/>
      <c r="R155" s="573"/>
      <c r="S155" s="574"/>
      <c r="T155" s="282" t="s">
        <v>208</v>
      </c>
      <c r="U155" s="283"/>
      <c r="V155" s="284"/>
      <c r="W155" s="285"/>
      <c r="X155" s="409" t="s">
        <v>208</v>
      </c>
      <c r="Y155" s="320"/>
      <c r="Z155" s="410"/>
      <c r="AA155" s="254" t="s">
        <v>208</v>
      </c>
    </row>
    <row r="156" spans="1:28" s="162" customFormat="1" ht="13.8" x14ac:dyDescent="0.25">
      <c r="A156" s="255" t="s">
        <v>444</v>
      </c>
      <c r="B156" s="571">
        <v>846</v>
      </c>
      <c r="C156" s="282"/>
      <c r="D156" s="283"/>
      <c r="E156" s="283"/>
      <c r="F156" s="284" t="s">
        <v>208</v>
      </c>
      <c r="G156" s="483"/>
      <c r="H156" s="454"/>
      <c r="I156" s="284"/>
      <c r="J156" s="284"/>
      <c r="K156" s="284"/>
      <c r="L156" s="485"/>
      <c r="M156" s="484"/>
      <c r="N156" s="283"/>
      <c r="O156" s="283"/>
      <c r="P156" s="454"/>
      <c r="Q156" s="572"/>
      <c r="R156" s="573"/>
      <c r="S156" s="574"/>
      <c r="T156" s="282" t="s">
        <v>208</v>
      </c>
      <c r="U156" s="283"/>
      <c r="V156" s="284"/>
      <c r="W156" s="285"/>
      <c r="X156" s="409" t="s">
        <v>208</v>
      </c>
      <c r="Y156" s="320"/>
      <c r="Z156" s="410"/>
      <c r="AA156" s="254" t="s">
        <v>208</v>
      </c>
    </row>
    <row r="157" spans="1:28" s="162" customFormat="1" ht="16.2" x14ac:dyDescent="0.25">
      <c r="A157" s="255" t="s">
        <v>446</v>
      </c>
      <c r="B157" s="571">
        <v>848</v>
      </c>
      <c r="C157" s="282"/>
      <c r="D157" s="283"/>
      <c r="E157" s="283"/>
      <c r="F157" s="284" t="s">
        <v>208</v>
      </c>
      <c r="G157" s="483"/>
      <c r="H157" s="454"/>
      <c r="I157" s="284"/>
      <c r="J157" s="284"/>
      <c r="K157" s="284"/>
      <c r="L157" s="485"/>
      <c r="M157" s="484"/>
      <c r="N157" s="283"/>
      <c r="O157" s="283"/>
      <c r="P157" s="454"/>
      <c r="Q157" s="572"/>
      <c r="R157" s="573"/>
      <c r="S157" s="574"/>
      <c r="T157" s="282" t="s">
        <v>208</v>
      </c>
      <c r="U157" s="283"/>
      <c r="V157" s="284" t="s">
        <v>713</v>
      </c>
      <c r="W157" s="285"/>
      <c r="X157" s="409" t="s">
        <v>208</v>
      </c>
      <c r="Y157" s="320"/>
      <c r="Z157" s="410"/>
      <c r="AA157" s="254" t="s">
        <v>208</v>
      </c>
    </row>
    <row r="158" spans="1:28" s="162" customFormat="1" ht="13.8" x14ac:dyDescent="0.25">
      <c r="A158" s="255" t="s">
        <v>447</v>
      </c>
      <c r="B158" s="571">
        <v>849</v>
      </c>
      <c r="C158" s="282"/>
      <c r="D158" s="283"/>
      <c r="E158" s="283"/>
      <c r="F158" s="284"/>
      <c r="G158" s="483"/>
      <c r="H158" s="454"/>
      <c r="I158" s="284"/>
      <c r="J158" s="284"/>
      <c r="K158" s="284"/>
      <c r="L158" s="485"/>
      <c r="M158" s="484"/>
      <c r="N158" s="283"/>
      <c r="O158" s="283"/>
      <c r="P158" s="454"/>
      <c r="Q158" s="572"/>
      <c r="R158" s="573"/>
      <c r="S158" s="574"/>
      <c r="T158" s="282"/>
      <c r="U158" s="283"/>
      <c r="V158" s="284"/>
      <c r="W158" s="285"/>
      <c r="X158" s="409" t="s">
        <v>208</v>
      </c>
      <c r="Y158" s="320"/>
      <c r="Z158" s="410"/>
      <c r="AA158" s="254"/>
    </row>
    <row r="159" spans="1:28" s="162" customFormat="1" ht="13.8" x14ac:dyDescent="0.25">
      <c r="A159" s="255" t="s">
        <v>951</v>
      </c>
      <c r="B159" s="571">
        <v>850</v>
      </c>
      <c r="C159" s="282"/>
      <c r="D159" s="283"/>
      <c r="E159" s="283"/>
      <c r="F159" s="284" t="s">
        <v>208</v>
      </c>
      <c r="G159" s="483"/>
      <c r="H159" s="454"/>
      <c r="I159" s="284"/>
      <c r="J159" s="284"/>
      <c r="K159" s="284"/>
      <c r="L159" s="485"/>
      <c r="M159" s="484"/>
      <c r="N159" s="283"/>
      <c r="O159" s="283"/>
      <c r="P159" s="454"/>
      <c r="Q159" s="572"/>
      <c r="R159" s="573"/>
      <c r="S159" s="574"/>
      <c r="T159" s="282"/>
      <c r="U159" s="283"/>
      <c r="V159" s="284"/>
      <c r="W159" s="285"/>
      <c r="X159" s="409" t="s">
        <v>208</v>
      </c>
      <c r="Y159" s="320"/>
      <c r="Z159" s="410"/>
      <c r="AA159" s="254" t="s">
        <v>208</v>
      </c>
    </row>
    <row r="160" spans="1:28" s="162" customFormat="1" ht="16.2" x14ac:dyDescent="0.25">
      <c r="A160" s="255" t="s">
        <v>449</v>
      </c>
      <c r="B160" s="571">
        <v>851</v>
      </c>
      <c r="C160" s="282"/>
      <c r="D160" s="283"/>
      <c r="E160" s="283" t="s">
        <v>208</v>
      </c>
      <c r="F160" s="284"/>
      <c r="G160" s="694"/>
      <c r="H160" s="454"/>
      <c r="I160" s="284"/>
      <c r="J160" s="284"/>
      <c r="K160" s="284"/>
      <c r="L160" s="708"/>
      <c r="M160" s="484"/>
      <c r="N160" s="283"/>
      <c r="O160" s="257" t="s">
        <v>952</v>
      </c>
      <c r="P160" s="259"/>
      <c r="Q160" s="572"/>
      <c r="R160" s="573"/>
      <c r="S160" s="574"/>
      <c r="T160" s="282"/>
      <c r="U160" s="693"/>
      <c r="V160" s="284"/>
      <c r="W160" s="285"/>
      <c r="X160" s="409" t="s">
        <v>208</v>
      </c>
      <c r="Y160" s="320"/>
      <c r="Z160" s="410"/>
      <c r="AA160" s="254" t="s">
        <v>208</v>
      </c>
    </row>
    <row r="161" spans="1:27" s="162" customFormat="1" ht="13.8" x14ac:dyDescent="0.25">
      <c r="A161" s="255" t="s">
        <v>451</v>
      </c>
      <c r="B161" s="571">
        <v>856</v>
      </c>
      <c r="C161" s="282"/>
      <c r="D161" s="283"/>
      <c r="E161" s="283"/>
      <c r="F161" s="284" t="s">
        <v>208</v>
      </c>
      <c r="G161" s="483"/>
      <c r="H161" s="454"/>
      <c r="I161" s="284"/>
      <c r="J161" s="284"/>
      <c r="K161" s="284"/>
      <c r="L161" s="708"/>
      <c r="M161" s="484"/>
      <c r="N161" s="283"/>
      <c r="O161" s="257"/>
      <c r="P161" s="259"/>
      <c r="Q161" s="572"/>
      <c r="R161" s="573"/>
      <c r="S161" s="574"/>
      <c r="T161" s="282"/>
      <c r="U161" s="283"/>
      <c r="V161" s="284"/>
      <c r="W161" s="285"/>
      <c r="X161" s="409" t="s">
        <v>208</v>
      </c>
      <c r="Y161" s="320"/>
      <c r="Z161" s="410"/>
      <c r="AA161" s="254" t="s">
        <v>208</v>
      </c>
    </row>
    <row r="162" spans="1:27" s="162" customFormat="1" ht="16.2" x14ac:dyDescent="0.25">
      <c r="A162" s="255" t="s">
        <v>455</v>
      </c>
      <c r="B162" s="571">
        <v>860</v>
      </c>
      <c r="C162" s="282"/>
      <c r="D162" s="283"/>
      <c r="E162" s="283" t="s">
        <v>208</v>
      </c>
      <c r="F162" s="284"/>
      <c r="G162" s="694"/>
      <c r="H162" s="454"/>
      <c r="I162" s="284"/>
      <c r="J162" s="284"/>
      <c r="K162" s="284"/>
      <c r="L162" s="708"/>
      <c r="M162" s="484"/>
      <c r="N162" s="283"/>
      <c r="O162" s="257" t="s">
        <v>952</v>
      </c>
      <c r="P162" s="259"/>
      <c r="Q162" s="572"/>
      <c r="R162" s="573"/>
      <c r="S162" s="574"/>
      <c r="T162" s="282"/>
      <c r="U162" s="283"/>
      <c r="V162" s="284"/>
      <c r="W162" s="285"/>
      <c r="X162" s="409" t="s">
        <v>208</v>
      </c>
      <c r="Y162" s="320"/>
      <c r="Z162" s="410"/>
      <c r="AA162" s="254" t="s">
        <v>208</v>
      </c>
    </row>
    <row r="163" spans="1:27" s="162" customFormat="1" ht="16.2" x14ac:dyDescent="0.25">
      <c r="A163" s="255" t="s">
        <v>456</v>
      </c>
      <c r="B163" s="571">
        <v>861</v>
      </c>
      <c r="C163" s="282"/>
      <c r="D163" s="283"/>
      <c r="E163" s="283" t="s">
        <v>208</v>
      </c>
      <c r="F163" s="284"/>
      <c r="G163" s="694"/>
      <c r="H163" s="454"/>
      <c r="I163" s="284"/>
      <c r="J163" s="284"/>
      <c r="K163" s="284"/>
      <c r="L163" s="708"/>
      <c r="M163" s="484"/>
      <c r="N163" s="283"/>
      <c r="O163" s="257" t="s">
        <v>952</v>
      </c>
      <c r="P163" s="259"/>
      <c r="Q163" s="572"/>
      <c r="R163" s="573"/>
      <c r="S163" s="574"/>
      <c r="T163" s="282"/>
      <c r="U163" s="693"/>
      <c r="V163" s="284"/>
      <c r="W163" s="285"/>
      <c r="X163" s="409" t="s">
        <v>208</v>
      </c>
      <c r="Y163" s="320"/>
      <c r="Z163" s="410"/>
      <c r="AA163" s="254" t="s">
        <v>208</v>
      </c>
    </row>
    <row r="164" spans="1:27" s="162" customFormat="1" ht="13.8" x14ac:dyDescent="0.25">
      <c r="A164" s="255" t="s">
        <v>457</v>
      </c>
      <c r="B164" s="571">
        <v>862</v>
      </c>
      <c r="C164" s="630" t="s">
        <v>208</v>
      </c>
      <c r="D164" s="283"/>
      <c r="E164" s="693"/>
      <c r="F164" s="284"/>
      <c r="G164" s="694"/>
      <c r="H164" s="454"/>
      <c r="I164" s="284"/>
      <c r="J164" s="284"/>
      <c r="K164" s="284"/>
      <c r="L164" s="708"/>
      <c r="M164" s="484"/>
      <c r="N164" s="481"/>
      <c r="O164" s="283"/>
      <c r="P164" s="454"/>
      <c r="Q164" s="317"/>
      <c r="R164" s="318"/>
      <c r="S164" s="319"/>
      <c r="T164" s="282"/>
      <c r="U164" s="283"/>
      <c r="V164" s="284"/>
      <c r="W164" s="285"/>
      <c r="X164" s="409" t="s">
        <v>208</v>
      </c>
      <c r="Y164" s="320"/>
      <c r="Z164" s="410"/>
      <c r="AA164" s="254" t="s">
        <v>208</v>
      </c>
    </row>
    <row r="165" spans="1:27" s="162" customFormat="1" ht="13.8" x14ac:dyDescent="0.25">
      <c r="A165" s="255" t="s">
        <v>458</v>
      </c>
      <c r="B165" s="571">
        <v>863</v>
      </c>
      <c r="C165" s="543"/>
      <c r="D165" s="283"/>
      <c r="E165" s="481"/>
      <c r="F165" s="284" t="s">
        <v>208</v>
      </c>
      <c r="G165" s="483"/>
      <c r="H165" s="454"/>
      <c r="I165" s="284"/>
      <c r="J165" s="284"/>
      <c r="K165" s="284"/>
      <c r="L165" s="405"/>
      <c r="M165" s="484"/>
      <c r="N165" s="481"/>
      <c r="O165" s="283"/>
      <c r="P165" s="454"/>
      <c r="Q165" s="317"/>
      <c r="R165" s="318"/>
      <c r="S165" s="319"/>
      <c r="T165" s="282"/>
      <c r="U165" s="283"/>
      <c r="V165" s="284"/>
      <c r="W165" s="285"/>
      <c r="X165" s="409" t="s">
        <v>208</v>
      </c>
      <c r="Y165" s="320"/>
      <c r="Z165" s="410"/>
      <c r="AA165" s="254" t="s">
        <v>208</v>
      </c>
    </row>
    <row r="166" spans="1:27" s="162" customFormat="1" ht="13.8" x14ac:dyDescent="0.25">
      <c r="A166" s="329" t="s">
        <v>459</v>
      </c>
      <c r="B166" s="542">
        <v>864</v>
      </c>
      <c r="C166" s="543"/>
      <c r="D166" s="283"/>
      <c r="E166" s="481"/>
      <c r="F166" s="284" t="s">
        <v>208</v>
      </c>
      <c r="G166" s="543"/>
      <c r="H166" s="458"/>
      <c r="I166" s="339"/>
      <c r="J166" s="339"/>
      <c r="K166" s="339"/>
      <c r="L166" s="699"/>
      <c r="M166" s="700"/>
      <c r="N166" s="701"/>
      <c r="O166" s="338"/>
      <c r="P166" s="458"/>
      <c r="Q166" s="335"/>
      <c r="R166" s="318"/>
      <c r="S166" s="336"/>
      <c r="T166" s="337"/>
      <c r="U166" s="338"/>
      <c r="V166" s="339"/>
      <c r="W166" s="340"/>
      <c r="X166" s="459" t="s">
        <v>208</v>
      </c>
      <c r="Y166" s="325"/>
      <c r="Z166" s="460"/>
      <c r="AA166" s="327" t="s">
        <v>208</v>
      </c>
    </row>
    <row r="167" spans="1:27" s="162" customFormat="1" thickBot="1" x14ac:dyDescent="0.3">
      <c r="A167" s="455" t="s">
        <v>460</v>
      </c>
      <c r="B167" s="491">
        <v>865</v>
      </c>
      <c r="C167" s="543"/>
      <c r="D167" s="283"/>
      <c r="E167" s="481"/>
      <c r="F167" s="284" t="s">
        <v>208</v>
      </c>
      <c r="G167" s="543"/>
      <c r="H167" s="458"/>
      <c r="I167" s="339"/>
      <c r="J167" s="339"/>
      <c r="K167" s="339"/>
      <c r="L167" s="699"/>
      <c r="M167" s="709"/>
      <c r="N167" s="710"/>
      <c r="O167" s="493"/>
      <c r="P167" s="496"/>
      <c r="Q167" s="578"/>
      <c r="R167" s="343"/>
      <c r="S167" s="579"/>
      <c r="T167" s="492"/>
      <c r="U167" s="493"/>
      <c r="V167" s="494"/>
      <c r="W167" s="580"/>
      <c r="X167" s="618" t="s">
        <v>208</v>
      </c>
      <c r="Y167" s="581"/>
      <c r="Z167" s="662"/>
      <c r="AA167" s="502" t="s">
        <v>208</v>
      </c>
    </row>
    <row r="168" spans="1:27" s="162" customFormat="1" thickBot="1" x14ac:dyDescent="0.3">
      <c r="A168" s="205" t="s">
        <v>714</v>
      </c>
      <c r="B168" s="548"/>
      <c r="C168" s="554"/>
      <c r="D168" s="550"/>
      <c r="E168" s="550"/>
      <c r="F168" s="555"/>
      <c r="G168" s="554"/>
      <c r="H168" s="549"/>
      <c r="I168" s="555"/>
      <c r="J168" s="555"/>
      <c r="K168" s="555"/>
      <c r="L168" s="624"/>
      <c r="M168" s="549"/>
      <c r="N168" s="550"/>
      <c r="O168" s="550"/>
      <c r="P168" s="549"/>
      <c r="Q168" s="551"/>
      <c r="R168" s="550"/>
      <c r="S168" s="553"/>
      <c r="T168" s="554"/>
      <c r="U168" s="550"/>
      <c r="V168" s="555"/>
      <c r="W168" s="554"/>
      <c r="X168" s="555"/>
      <c r="Y168" s="555"/>
      <c r="Z168" s="556"/>
      <c r="AA168" s="557"/>
    </row>
    <row r="169" spans="1:27" s="162" customFormat="1" ht="16.2" x14ac:dyDescent="0.25">
      <c r="A169" s="217" t="s">
        <v>186</v>
      </c>
      <c r="B169" s="558">
        <v>910</v>
      </c>
      <c r="C169" s="559"/>
      <c r="D169" s="560"/>
      <c r="E169" s="560"/>
      <c r="F169" s="561"/>
      <c r="G169" s="562" t="s">
        <v>208</v>
      </c>
      <c r="H169" s="563"/>
      <c r="I169" s="561"/>
      <c r="J169" s="561"/>
      <c r="K169" s="561"/>
      <c r="L169" s="648"/>
      <c r="M169" s="711"/>
      <c r="N169" s="560"/>
      <c r="O169" s="220" t="s">
        <v>674</v>
      </c>
      <c r="P169" s="563"/>
      <c r="Q169" s="649"/>
      <c r="R169" s="712"/>
      <c r="S169" s="650"/>
      <c r="T169" s="559"/>
      <c r="U169" s="560"/>
      <c r="V169" s="561"/>
      <c r="W169" s="568"/>
      <c r="X169" s="647" t="s">
        <v>208</v>
      </c>
      <c r="Y169" s="569"/>
      <c r="Z169" s="651"/>
      <c r="AA169" s="713" t="s">
        <v>208</v>
      </c>
    </row>
    <row r="170" spans="1:27" s="162" customFormat="1" ht="16.2" x14ac:dyDescent="0.25">
      <c r="A170" s="255" t="s">
        <v>188</v>
      </c>
      <c r="B170" s="571">
        <v>912</v>
      </c>
      <c r="C170" s="282" t="s">
        <v>208</v>
      </c>
      <c r="D170" s="283"/>
      <c r="E170" s="283"/>
      <c r="F170" s="284"/>
      <c r="G170" s="483" t="s">
        <v>208</v>
      </c>
      <c r="H170" s="454"/>
      <c r="I170" s="284"/>
      <c r="J170" s="284"/>
      <c r="K170" s="284"/>
      <c r="L170" s="485">
        <v>0.03</v>
      </c>
      <c r="M170" s="484"/>
      <c r="N170" s="283"/>
      <c r="O170" s="257" t="s">
        <v>674</v>
      </c>
      <c r="P170" s="259"/>
      <c r="Q170" s="572"/>
      <c r="R170" s="573"/>
      <c r="S170" s="574"/>
      <c r="T170" s="282"/>
      <c r="U170" s="283" t="s">
        <v>208</v>
      </c>
      <c r="V170" s="284"/>
      <c r="W170" s="285"/>
      <c r="X170" s="409" t="s">
        <v>208</v>
      </c>
      <c r="Y170" s="320"/>
      <c r="Z170" s="410"/>
      <c r="AA170" s="254" t="s">
        <v>208</v>
      </c>
    </row>
    <row r="171" spans="1:27" s="162" customFormat="1" ht="16.2" x14ac:dyDescent="0.25">
      <c r="A171" s="255" t="s">
        <v>189</v>
      </c>
      <c r="B171" s="571">
        <v>913</v>
      </c>
      <c r="C171" s="282" t="s">
        <v>208</v>
      </c>
      <c r="D171" s="714"/>
      <c r="E171" s="283"/>
      <c r="F171" s="284"/>
      <c r="G171" s="483" t="s">
        <v>208</v>
      </c>
      <c r="H171" s="454"/>
      <c r="I171" s="284"/>
      <c r="J171" s="284"/>
      <c r="K171" s="284"/>
      <c r="L171" s="485">
        <v>0.14000000000000001</v>
      </c>
      <c r="M171" s="484"/>
      <c r="N171" s="283"/>
      <c r="O171" s="257" t="s">
        <v>674</v>
      </c>
      <c r="P171" s="259"/>
      <c r="Q171" s="572"/>
      <c r="R171" s="573"/>
      <c r="S171" s="574"/>
      <c r="T171" s="282"/>
      <c r="U171" s="283" t="s">
        <v>208</v>
      </c>
      <c r="V171" s="284"/>
      <c r="W171" s="285"/>
      <c r="X171" s="409" t="s">
        <v>208</v>
      </c>
      <c r="Y171" s="320"/>
      <c r="Z171" s="410"/>
      <c r="AA171" s="254" t="s">
        <v>208</v>
      </c>
    </row>
    <row r="172" spans="1:27" s="162" customFormat="1" ht="22.5" customHeight="1" x14ac:dyDescent="0.25">
      <c r="A172" s="255" t="s">
        <v>190</v>
      </c>
      <c r="B172" s="571">
        <v>914</v>
      </c>
      <c r="C172" s="282" t="s">
        <v>208</v>
      </c>
      <c r="D172" s="714"/>
      <c r="E172" s="283"/>
      <c r="F172" s="284"/>
      <c r="G172" s="483" t="s">
        <v>208</v>
      </c>
      <c r="H172" s="454"/>
      <c r="I172" s="284"/>
      <c r="J172" s="284"/>
      <c r="K172" s="284"/>
      <c r="L172" s="485"/>
      <c r="M172" s="484"/>
      <c r="N172" s="283"/>
      <c r="O172" s="257" t="s">
        <v>674</v>
      </c>
      <c r="P172" s="259"/>
      <c r="Q172" s="572"/>
      <c r="R172" s="573"/>
      <c r="S172" s="574"/>
      <c r="T172" s="282"/>
      <c r="U172" s="283" t="s">
        <v>208</v>
      </c>
      <c r="V172" s="284"/>
      <c r="W172" s="285"/>
      <c r="X172" s="409" t="s">
        <v>208</v>
      </c>
      <c r="Y172" s="320"/>
      <c r="Z172" s="410"/>
      <c r="AA172" s="254" t="s">
        <v>208</v>
      </c>
    </row>
    <row r="173" spans="1:27" s="162" customFormat="1" ht="22.5" customHeight="1" x14ac:dyDescent="0.25">
      <c r="A173" s="255" t="s">
        <v>953</v>
      </c>
      <c r="B173" s="571">
        <v>919</v>
      </c>
      <c r="C173" s="282" t="s">
        <v>208</v>
      </c>
      <c r="D173" s="714"/>
      <c r="E173" s="283"/>
      <c r="F173" s="284"/>
      <c r="G173" s="483" t="s">
        <v>208</v>
      </c>
      <c r="H173" s="454"/>
      <c r="I173" s="284"/>
      <c r="J173" s="284"/>
      <c r="K173" s="284"/>
      <c r="L173" s="485"/>
      <c r="M173" s="484"/>
      <c r="N173" s="283"/>
      <c r="O173" s="257" t="s">
        <v>674</v>
      </c>
      <c r="P173" s="259"/>
      <c r="Q173" s="572"/>
      <c r="R173" s="573"/>
      <c r="S173" s="574"/>
      <c r="T173" s="282"/>
      <c r="U173" s="283"/>
      <c r="V173" s="284"/>
      <c r="W173" s="285"/>
      <c r="X173" s="409"/>
      <c r="Y173" s="320"/>
      <c r="Z173" s="410"/>
      <c r="AA173" s="254" t="s">
        <v>208</v>
      </c>
    </row>
    <row r="174" spans="1:27" s="162" customFormat="1" ht="13.8" x14ac:dyDescent="0.25">
      <c r="A174" s="255" t="s">
        <v>491</v>
      </c>
      <c r="B174" s="571">
        <v>920</v>
      </c>
      <c r="C174" s="285"/>
      <c r="D174" s="319"/>
      <c r="E174" s="318"/>
      <c r="F174" s="320"/>
      <c r="G174" s="285"/>
      <c r="H174" s="404"/>
      <c r="I174" s="320"/>
      <c r="J174" s="320"/>
      <c r="K174" s="320"/>
      <c r="L174" s="341"/>
      <c r="M174" s="404"/>
      <c r="N174" s="318"/>
      <c r="O174" s="318"/>
      <c r="P174" s="404"/>
      <c r="Q174" s="317"/>
      <c r="R174" s="318"/>
      <c r="S174" s="319"/>
      <c r="T174" s="285"/>
      <c r="U174" s="318"/>
      <c r="V174" s="320"/>
      <c r="W174" s="285"/>
      <c r="X174" s="320"/>
      <c r="Y174" s="320"/>
      <c r="Z174" s="715"/>
      <c r="AA174" s="316"/>
    </row>
    <row r="175" spans="1:27" s="162" customFormat="1" ht="13.8" x14ac:dyDescent="0.25">
      <c r="A175" s="255" t="s">
        <v>715</v>
      </c>
      <c r="B175" s="571">
        <v>930</v>
      </c>
      <c r="C175" s="285"/>
      <c r="D175" s="319"/>
      <c r="E175" s="318"/>
      <c r="F175" s="320"/>
      <c r="G175" s="285"/>
      <c r="H175" s="404"/>
      <c r="I175" s="320"/>
      <c r="J175" s="320"/>
      <c r="K175" s="320"/>
      <c r="L175" s="341"/>
      <c r="M175" s="404"/>
      <c r="N175" s="318"/>
      <c r="O175" s="318"/>
      <c r="P175" s="404"/>
      <c r="Q175" s="317"/>
      <c r="R175" s="318"/>
      <c r="S175" s="319"/>
      <c r="T175" s="285"/>
      <c r="U175" s="318"/>
      <c r="V175" s="320"/>
      <c r="W175" s="285"/>
      <c r="X175" s="284" t="s">
        <v>208</v>
      </c>
      <c r="Y175" s="320"/>
      <c r="Z175" s="715"/>
      <c r="AA175" s="316"/>
    </row>
    <row r="176" spans="1:27" s="162" customFormat="1" ht="13.8" x14ac:dyDescent="0.25">
      <c r="A176" s="255" t="s">
        <v>503</v>
      </c>
      <c r="B176" s="571">
        <v>981</v>
      </c>
      <c r="C176" s="285"/>
      <c r="D176" s="319"/>
      <c r="E176" s="481" t="s">
        <v>208</v>
      </c>
      <c r="F176" s="320"/>
      <c r="G176" s="285"/>
      <c r="H176" s="404"/>
      <c r="I176" s="320"/>
      <c r="J176" s="320"/>
      <c r="K176" s="320"/>
      <c r="L176" s="341"/>
      <c r="M176" s="404"/>
      <c r="N176" s="318"/>
      <c r="O176" s="247"/>
      <c r="P176" s="286"/>
      <c r="Q176" s="572"/>
      <c r="R176" s="573"/>
      <c r="S176" s="574"/>
      <c r="T176" s="285"/>
      <c r="U176" s="318"/>
      <c r="V176" s="320"/>
      <c r="W176" s="285"/>
      <c r="X176" s="409" t="s">
        <v>208</v>
      </c>
      <c r="Y176" s="320"/>
      <c r="Z176" s="715"/>
      <c r="AA176" s="316"/>
    </row>
    <row r="177" spans="1:27" s="162" customFormat="1" ht="13.8" x14ac:dyDescent="0.25">
      <c r="A177" s="255" t="s">
        <v>505</v>
      </c>
      <c r="B177" s="571">
        <v>983</v>
      </c>
      <c r="C177" s="285"/>
      <c r="D177" s="319"/>
      <c r="E177" s="318"/>
      <c r="F177" s="320"/>
      <c r="G177" s="285"/>
      <c r="H177" s="404"/>
      <c r="I177" s="320"/>
      <c r="J177" s="320"/>
      <c r="K177" s="320"/>
      <c r="L177" s="341"/>
      <c r="M177" s="404"/>
      <c r="N177" s="318"/>
      <c r="O177" s="247"/>
      <c r="P177" s="286"/>
      <c r="Q177" s="572"/>
      <c r="R177" s="573"/>
      <c r="S177" s="574"/>
      <c r="T177" s="285"/>
      <c r="U177" s="318"/>
      <c r="V177" s="320"/>
      <c r="W177" s="285"/>
      <c r="X177" s="409" t="s">
        <v>208</v>
      </c>
      <c r="Y177" s="320"/>
      <c r="Z177" s="715"/>
      <c r="AA177" s="316"/>
    </row>
    <row r="178" spans="1:27" s="162" customFormat="1" ht="13.8" x14ac:dyDescent="0.25">
      <c r="A178" s="255" t="s">
        <v>506</v>
      </c>
      <c r="B178" s="571">
        <v>990</v>
      </c>
      <c r="C178" s="285"/>
      <c r="D178" s="318"/>
      <c r="E178" s="318"/>
      <c r="F178" s="320"/>
      <c r="G178" s="285"/>
      <c r="H178" s="404"/>
      <c r="I178" s="320"/>
      <c r="J178" s="320"/>
      <c r="K178" s="320"/>
      <c r="L178" s="716"/>
      <c r="M178" s="404"/>
      <c r="N178" s="318"/>
      <c r="O178" s="318"/>
      <c r="P178" s="404"/>
      <c r="Q178" s="317"/>
      <c r="R178" s="318"/>
      <c r="S178" s="319"/>
      <c r="T178" s="285"/>
      <c r="U178" s="318"/>
      <c r="V178" s="320"/>
      <c r="W178" s="285"/>
      <c r="X178" s="284" t="s">
        <v>208</v>
      </c>
      <c r="Y178" s="320"/>
      <c r="Z178" s="715"/>
      <c r="AA178" s="316"/>
    </row>
    <row r="179" spans="1:27" s="162" customFormat="1" ht="20.399999999999999" x14ac:dyDescent="0.25">
      <c r="A179" s="255" t="s">
        <v>509</v>
      </c>
      <c r="B179" s="571">
        <v>994</v>
      </c>
      <c r="C179" s="282"/>
      <c r="D179" s="631" t="s">
        <v>1015</v>
      </c>
      <c r="E179" s="283"/>
      <c r="F179" s="284"/>
      <c r="G179" s="483"/>
      <c r="H179" s="454"/>
      <c r="I179" s="284"/>
      <c r="J179" s="284"/>
      <c r="K179" s="284"/>
      <c r="L179" s="405"/>
      <c r="M179" s="319"/>
      <c r="N179" s="318"/>
      <c r="O179" s="318"/>
      <c r="P179" s="404"/>
      <c r="Q179" s="317"/>
      <c r="R179" s="318"/>
      <c r="S179" s="319"/>
      <c r="T179" s="285"/>
      <c r="U179" s="318"/>
      <c r="V179" s="320"/>
      <c r="W179" s="285"/>
      <c r="X179" s="320"/>
      <c r="Y179" s="320"/>
      <c r="Z179" s="321"/>
      <c r="AA179" s="316"/>
    </row>
    <row r="180" spans="1:27" s="162" customFormat="1" ht="13.8" x14ac:dyDescent="0.25">
      <c r="A180" s="255" t="s">
        <v>510</v>
      </c>
      <c r="B180" s="571">
        <v>995</v>
      </c>
      <c r="C180" s="285"/>
      <c r="D180" s="318"/>
      <c r="E180" s="318"/>
      <c r="F180" s="320"/>
      <c r="G180" s="285"/>
      <c r="H180" s="404"/>
      <c r="I180" s="320"/>
      <c r="J180" s="320"/>
      <c r="K180" s="320"/>
      <c r="L180" s="320"/>
      <c r="M180" s="285"/>
      <c r="N180" s="318"/>
      <c r="O180" s="318"/>
      <c r="P180" s="404"/>
      <c r="Q180" s="317"/>
      <c r="R180" s="318"/>
      <c r="S180" s="319"/>
      <c r="T180" s="285"/>
      <c r="U180" s="318"/>
      <c r="V180" s="320"/>
      <c r="W180" s="285"/>
      <c r="X180" s="320"/>
      <c r="Y180" s="320"/>
      <c r="Z180" s="715"/>
      <c r="AA180" s="316"/>
    </row>
    <row r="181" spans="1:27" s="162" customFormat="1" ht="20.399999999999999" x14ac:dyDescent="0.25">
      <c r="A181" s="255" t="s">
        <v>511</v>
      </c>
      <c r="B181" s="571">
        <v>996</v>
      </c>
      <c r="C181" s="630" t="s">
        <v>1015</v>
      </c>
      <c r="D181" s="283"/>
      <c r="E181" s="631" t="s">
        <v>1015</v>
      </c>
      <c r="F181" s="284"/>
      <c r="G181" s="483"/>
      <c r="H181" s="454"/>
      <c r="I181" s="284"/>
      <c r="J181" s="284"/>
      <c r="K181" s="284"/>
      <c r="L181" s="405"/>
      <c r="M181" s="404"/>
      <c r="N181" s="318"/>
      <c r="O181" s="318"/>
      <c r="P181" s="404"/>
      <c r="Q181" s="317"/>
      <c r="R181" s="318"/>
      <c r="S181" s="319"/>
      <c r="T181" s="285"/>
      <c r="U181" s="318"/>
      <c r="V181" s="320"/>
      <c r="W181" s="285"/>
      <c r="X181" s="320"/>
      <c r="Y181" s="320"/>
      <c r="Z181" s="321"/>
      <c r="AA181" s="316"/>
    </row>
    <row r="182" spans="1:27" s="365" customFormat="1" thickBot="1" x14ac:dyDescent="0.3">
      <c r="A182" s="517" t="s">
        <v>1024</v>
      </c>
      <c r="B182" s="717">
        <v>997</v>
      </c>
      <c r="C182" s="430"/>
      <c r="D182" s="431"/>
      <c r="E182" s="431"/>
      <c r="F182" s="432"/>
      <c r="G182" s="430"/>
      <c r="H182" s="718"/>
      <c r="I182" s="432"/>
      <c r="J182" s="432"/>
      <c r="K182" s="432"/>
      <c r="L182" s="432"/>
      <c r="M182" s="718"/>
      <c r="N182" s="431"/>
      <c r="O182" s="431"/>
      <c r="P182" s="718"/>
      <c r="Q182" s="719"/>
      <c r="R182" s="431"/>
      <c r="S182" s="720"/>
      <c r="T182" s="430"/>
      <c r="U182" s="431"/>
      <c r="V182" s="432"/>
      <c r="W182" s="430"/>
      <c r="X182" s="432"/>
      <c r="Y182" s="432"/>
      <c r="Z182" s="721"/>
      <c r="AA182" s="722"/>
    </row>
    <row r="183" spans="1:27" s="162" customFormat="1" thickBot="1" x14ac:dyDescent="0.3">
      <c r="A183" s="723"/>
      <c r="B183" s="724"/>
      <c r="C183" s="725"/>
      <c r="D183" s="726"/>
      <c r="E183" s="726"/>
      <c r="F183" s="726"/>
      <c r="G183" s="727"/>
      <c r="H183" s="728"/>
      <c r="I183" s="728"/>
      <c r="J183" s="728"/>
      <c r="K183" s="728"/>
      <c r="L183" s="729"/>
      <c r="M183" s="730"/>
      <c r="N183" s="728"/>
      <c r="O183" s="726"/>
      <c r="P183" s="729"/>
      <c r="Q183" s="725"/>
      <c r="R183" s="731"/>
      <c r="S183" s="732"/>
      <c r="T183" s="725"/>
      <c r="U183" s="726"/>
      <c r="V183" s="726"/>
      <c r="W183" s="725"/>
      <c r="X183" s="726"/>
      <c r="Y183" s="729"/>
      <c r="Z183" s="323"/>
      <c r="AA183" s="461"/>
    </row>
    <row r="184" spans="1:27" s="685" customFormat="1" ht="26.25" customHeight="1" x14ac:dyDescent="0.25">
      <c r="A184" s="733" t="s">
        <v>1025</v>
      </c>
      <c r="B184" s="849"/>
      <c r="C184" s="852" t="s">
        <v>1026</v>
      </c>
      <c r="D184" s="853"/>
      <c r="E184" s="853"/>
      <c r="F184" s="853"/>
      <c r="G184" s="853"/>
      <c r="H184" s="853"/>
      <c r="I184" s="853"/>
      <c r="J184" s="853"/>
      <c r="K184" s="853"/>
      <c r="L184" s="853"/>
      <c r="M184" s="853"/>
      <c r="N184" s="854"/>
      <c r="O184" s="858" t="s">
        <v>1027</v>
      </c>
      <c r="P184" s="859"/>
      <c r="Q184" s="860"/>
      <c r="R184" s="861"/>
      <c r="S184" s="860"/>
      <c r="T184" s="860"/>
      <c r="U184" s="860"/>
      <c r="V184" s="860"/>
      <c r="W184" s="860"/>
      <c r="X184" s="862"/>
      <c r="Y184" s="865"/>
      <c r="Z184" s="865"/>
      <c r="AA184" s="880"/>
    </row>
    <row r="185" spans="1:27" s="162" customFormat="1" ht="18.75" customHeight="1" thickBot="1" x14ac:dyDescent="0.3">
      <c r="A185" s="734"/>
      <c r="B185" s="850"/>
      <c r="C185" s="855"/>
      <c r="D185" s="856"/>
      <c r="E185" s="856"/>
      <c r="F185" s="856"/>
      <c r="G185" s="856"/>
      <c r="H185" s="856"/>
      <c r="I185" s="856"/>
      <c r="J185" s="856"/>
      <c r="K185" s="856"/>
      <c r="L185" s="856"/>
      <c r="M185" s="856"/>
      <c r="N185" s="857"/>
      <c r="O185" s="863"/>
      <c r="P185" s="861"/>
      <c r="Q185" s="861"/>
      <c r="R185" s="861"/>
      <c r="S185" s="861"/>
      <c r="T185" s="861"/>
      <c r="U185" s="861"/>
      <c r="V185" s="861"/>
      <c r="W185" s="861"/>
      <c r="X185" s="864"/>
      <c r="Y185" s="866"/>
      <c r="Z185" s="866"/>
      <c r="AA185" s="881"/>
    </row>
    <row r="186" spans="1:27" s="162" customFormat="1" ht="29.25" customHeight="1" thickBot="1" x14ac:dyDescent="0.3">
      <c r="A186" s="735" t="s">
        <v>1028</v>
      </c>
      <c r="B186" s="850"/>
      <c r="C186" s="736"/>
      <c r="D186" s="883" t="s">
        <v>1029</v>
      </c>
      <c r="E186" s="884"/>
      <c r="F186" s="884"/>
      <c r="G186" s="884"/>
      <c r="H186" s="884"/>
      <c r="I186" s="884"/>
      <c r="J186" s="884"/>
      <c r="K186" s="884"/>
      <c r="L186" s="884"/>
      <c r="M186" s="884"/>
      <c r="N186" s="885"/>
      <c r="O186" s="736" t="s">
        <v>208</v>
      </c>
      <c r="P186" s="883" t="s">
        <v>1030</v>
      </c>
      <c r="Q186" s="884"/>
      <c r="R186" s="884"/>
      <c r="S186" s="884"/>
      <c r="T186" s="884"/>
      <c r="U186" s="884"/>
      <c r="V186" s="884"/>
      <c r="W186" s="884"/>
      <c r="X186" s="885"/>
      <c r="Y186" s="866"/>
      <c r="Z186" s="866"/>
      <c r="AA186" s="881"/>
    </row>
    <row r="187" spans="1:27" s="162" customFormat="1" ht="45.75" customHeight="1" x14ac:dyDescent="0.25">
      <c r="A187" s="735" t="s">
        <v>1031</v>
      </c>
      <c r="B187" s="850"/>
      <c r="C187" s="886"/>
      <c r="D187" s="887"/>
      <c r="E187" s="887"/>
      <c r="F187" s="887"/>
      <c r="G187" s="887"/>
      <c r="H187" s="887"/>
      <c r="I187" s="887"/>
      <c r="J187" s="887"/>
      <c r="K187" s="887"/>
      <c r="L187" s="887"/>
      <c r="M187" s="887"/>
      <c r="N187" s="888"/>
      <c r="O187" s="886"/>
      <c r="P187" s="887"/>
      <c r="Q187" s="887"/>
      <c r="R187" s="887"/>
      <c r="S187" s="887"/>
      <c r="T187" s="887"/>
      <c r="U187" s="887"/>
      <c r="V187" s="887"/>
      <c r="W187" s="887"/>
      <c r="X187" s="888"/>
      <c r="Y187" s="866"/>
      <c r="Z187" s="866"/>
      <c r="AA187" s="881"/>
    </row>
    <row r="188" spans="1:27" s="162" customFormat="1" ht="24.75" customHeight="1" thickBot="1" x14ac:dyDescent="0.3">
      <c r="A188" s="737" t="s">
        <v>1032</v>
      </c>
      <c r="B188" s="850"/>
      <c r="C188" s="871"/>
      <c r="D188" s="872"/>
      <c r="E188" s="872"/>
      <c r="F188" s="872"/>
      <c r="G188" s="872"/>
      <c r="H188" s="872"/>
      <c r="I188" s="872"/>
      <c r="J188" s="872"/>
      <c r="K188" s="872"/>
      <c r="L188" s="872"/>
      <c r="M188" s="872"/>
      <c r="N188" s="873"/>
      <c r="O188" s="871"/>
      <c r="P188" s="872"/>
      <c r="Q188" s="872"/>
      <c r="R188" s="872"/>
      <c r="S188" s="872"/>
      <c r="T188" s="872"/>
      <c r="U188" s="872"/>
      <c r="V188" s="872"/>
      <c r="W188" s="872"/>
      <c r="X188" s="873"/>
      <c r="Y188" s="866"/>
      <c r="Z188" s="866"/>
      <c r="AA188" s="881"/>
    </row>
    <row r="189" spans="1:27" s="162" customFormat="1" ht="33.75" customHeight="1" thickBot="1" x14ac:dyDescent="0.3">
      <c r="A189" s="738" t="s">
        <v>1033</v>
      </c>
      <c r="B189" s="850"/>
      <c r="C189" s="739"/>
      <c r="D189" s="883" t="s">
        <v>1034</v>
      </c>
      <c r="E189" s="884"/>
      <c r="F189" s="884"/>
      <c r="G189" s="884"/>
      <c r="H189" s="884"/>
      <c r="I189" s="884"/>
      <c r="J189" s="884"/>
      <c r="K189" s="884"/>
      <c r="L189" s="884"/>
      <c r="M189" s="884"/>
      <c r="N189" s="885"/>
      <c r="O189" s="740" t="s">
        <v>1035</v>
      </c>
      <c r="P189" s="874" t="s">
        <v>1036</v>
      </c>
      <c r="Q189" s="875"/>
      <c r="R189" s="875"/>
      <c r="S189" s="875"/>
      <c r="T189" s="875"/>
      <c r="U189" s="875"/>
      <c r="V189" s="875"/>
      <c r="W189" s="875"/>
      <c r="X189" s="876"/>
      <c r="Y189" s="866"/>
      <c r="Z189" s="866"/>
      <c r="AA189" s="881"/>
    </row>
    <row r="190" spans="1:27" s="162" customFormat="1" ht="33.75" customHeight="1" thickBot="1" x14ac:dyDescent="0.3">
      <c r="A190" s="741" t="s">
        <v>1037</v>
      </c>
      <c r="B190" s="850"/>
      <c r="C190" s="889"/>
      <c r="D190" s="890"/>
      <c r="E190" s="890"/>
      <c r="F190" s="890"/>
      <c r="G190" s="890"/>
      <c r="H190" s="890"/>
      <c r="I190" s="890"/>
      <c r="J190" s="890"/>
      <c r="K190" s="890"/>
      <c r="L190" s="890"/>
      <c r="M190" s="890"/>
      <c r="N190" s="880"/>
      <c r="O190" s="736" t="s">
        <v>1038</v>
      </c>
      <c r="P190" s="874" t="s">
        <v>1039</v>
      </c>
      <c r="Q190" s="875"/>
      <c r="R190" s="875"/>
      <c r="S190" s="875"/>
      <c r="T190" s="875"/>
      <c r="U190" s="875"/>
      <c r="V190" s="875"/>
      <c r="W190" s="875"/>
      <c r="X190" s="876"/>
      <c r="Y190" s="866"/>
      <c r="Z190" s="866"/>
      <c r="AA190" s="881"/>
    </row>
    <row r="191" spans="1:27" s="162" customFormat="1" ht="92.4" customHeight="1" thickBot="1" x14ac:dyDescent="0.3">
      <c r="A191" s="742" t="s">
        <v>1040</v>
      </c>
      <c r="B191" s="850"/>
      <c r="C191" s="743"/>
      <c r="D191" s="368"/>
      <c r="E191" s="368"/>
      <c r="F191" s="368"/>
      <c r="G191" s="161"/>
      <c r="H191" s="368"/>
      <c r="I191" s="368"/>
      <c r="J191" s="368"/>
      <c r="K191" s="368"/>
      <c r="L191" s="368"/>
      <c r="M191" s="368"/>
      <c r="N191" s="744"/>
      <c r="O191" s="736" t="s">
        <v>1041</v>
      </c>
      <c r="P191" s="874" t="s">
        <v>1042</v>
      </c>
      <c r="Q191" s="875"/>
      <c r="R191" s="875"/>
      <c r="S191" s="875"/>
      <c r="T191" s="875"/>
      <c r="U191" s="875"/>
      <c r="V191" s="875"/>
      <c r="W191" s="875"/>
      <c r="X191" s="876"/>
      <c r="Y191" s="866"/>
      <c r="Z191" s="866"/>
      <c r="AA191" s="881"/>
    </row>
    <row r="192" spans="1:27" s="162" customFormat="1" ht="58.5" customHeight="1" thickBot="1" x14ac:dyDescent="0.3">
      <c r="A192" s="742" t="s">
        <v>1043</v>
      </c>
      <c r="B192" s="850"/>
      <c r="C192" s="868"/>
      <c r="D192" s="869"/>
      <c r="E192" s="869"/>
      <c r="F192" s="869"/>
      <c r="G192" s="869"/>
      <c r="H192" s="869"/>
      <c r="I192" s="869"/>
      <c r="J192" s="869"/>
      <c r="K192" s="869"/>
      <c r="L192" s="869"/>
      <c r="M192" s="869"/>
      <c r="N192" s="870"/>
      <c r="O192" s="736" t="s">
        <v>1044</v>
      </c>
      <c r="P192" s="874" t="s">
        <v>1045</v>
      </c>
      <c r="Q192" s="875"/>
      <c r="R192" s="875"/>
      <c r="S192" s="875"/>
      <c r="T192" s="875"/>
      <c r="U192" s="875"/>
      <c r="V192" s="875"/>
      <c r="W192" s="875"/>
      <c r="X192" s="876"/>
      <c r="Y192" s="866"/>
      <c r="Z192" s="866"/>
      <c r="AA192" s="881"/>
    </row>
    <row r="193" spans="1:27" s="162" customFormat="1" ht="65.25" customHeight="1" thickBot="1" x14ac:dyDescent="0.3">
      <c r="A193" s="745"/>
      <c r="B193" s="851"/>
      <c r="C193" s="871"/>
      <c r="D193" s="872"/>
      <c r="E193" s="872"/>
      <c r="F193" s="872"/>
      <c r="G193" s="872"/>
      <c r="H193" s="872"/>
      <c r="I193" s="872"/>
      <c r="J193" s="872"/>
      <c r="K193" s="872"/>
      <c r="L193" s="872"/>
      <c r="M193" s="872"/>
      <c r="N193" s="873"/>
      <c r="O193" s="877" t="s">
        <v>1046</v>
      </c>
      <c r="P193" s="878"/>
      <c r="Q193" s="878"/>
      <c r="R193" s="878"/>
      <c r="S193" s="878"/>
      <c r="T193" s="878"/>
      <c r="U193" s="878"/>
      <c r="V193" s="878"/>
      <c r="W193" s="878"/>
      <c r="X193" s="879"/>
      <c r="Y193" s="867"/>
      <c r="Z193" s="867"/>
      <c r="AA193" s="882"/>
    </row>
    <row r="194" spans="1:27" x14ac:dyDescent="0.3">
      <c r="G194" s="748"/>
      <c r="H194" s="748"/>
      <c r="I194" s="748"/>
      <c r="J194" s="748"/>
      <c r="K194" s="748"/>
      <c r="L194" s="748"/>
      <c r="M194" s="748"/>
      <c r="N194" s="746"/>
      <c r="O194" s="746"/>
      <c r="Q194" s="746"/>
      <c r="R194" s="746"/>
      <c r="S194" s="746"/>
      <c r="T194" s="746"/>
      <c r="W194" s="746"/>
      <c r="Y194" s="746"/>
      <c r="Z194" s="746"/>
      <c r="AA194" s="746"/>
    </row>
    <row r="195" spans="1:27" x14ac:dyDescent="0.3">
      <c r="G195" s="746"/>
      <c r="I195" s="746"/>
      <c r="J195" s="746"/>
      <c r="K195" s="746"/>
      <c r="L195" s="746"/>
      <c r="N195" s="746"/>
      <c r="O195" s="746"/>
      <c r="Q195" s="746"/>
      <c r="R195" s="746"/>
      <c r="S195" s="746"/>
      <c r="T195" s="746"/>
      <c r="W195" s="746"/>
      <c r="Y195" s="746"/>
      <c r="Z195" s="746"/>
      <c r="AA195" s="746"/>
    </row>
    <row r="196" spans="1:27" x14ac:dyDescent="0.3">
      <c r="G196" s="746"/>
      <c r="I196" s="746"/>
      <c r="J196" s="746"/>
      <c r="K196" s="746"/>
      <c r="L196" s="746"/>
      <c r="N196" s="746"/>
      <c r="O196" s="746"/>
      <c r="Q196" s="746"/>
      <c r="R196" s="746"/>
      <c r="S196" s="746"/>
      <c r="T196" s="746"/>
      <c r="W196" s="746"/>
      <c r="Y196" s="746"/>
      <c r="Z196" s="746"/>
      <c r="AA196" s="746"/>
    </row>
    <row r="197" spans="1:27" x14ac:dyDescent="0.3">
      <c r="G197" s="746"/>
      <c r="I197" s="746"/>
      <c r="J197" s="746"/>
      <c r="K197" s="746"/>
      <c r="L197" s="746"/>
      <c r="N197" s="746"/>
      <c r="O197" s="746"/>
      <c r="Q197" s="746"/>
      <c r="R197" s="746"/>
      <c r="S197" s="746"/>
      <c r="T197" s="746"/>
      <c r="W197" s="746"/>
      <c r="Y197" s="746"/>
      <c r="Z197" s="746"/>
      <c r="AA197" s="746"/>
    </row>
    <row r="198" spans="1:27" x14ac:dyDescent="0.3">
      <c r="G198" s="746"/>
      <c r="I198" s="746"/>
      <c r="J198" s="746"/>
      <c r="K198" s="746"/>
      <c r="L198" s="746"/>
      <c r="N198" s="746"/>
      <c r="O198" s="746"/>
      <c r="Q198" s="746"/>
      <c r="R198" s="746"/>
      <c r="S198" s="746"/>
      <c r="T198" s="746"/>
      <c r="W198" s="746"/>
      <c r="Y198" s="746"/>
      <c r="Z198" s="746"/>
      <c r="AA198" s="746"/>
    </row>
    <row r="199" spans="1:27" x14ac:dyDescent="0.3">
      <c r="G199" s="746"/>
      <c r="I199" s="746"/>
      <c r="J199" s="746"/>
      <c r="K199" s="746"/>
      <c r="L199" s="746"/>
      <c r="N199" s="746"/>
      <c r="O199" s="746"/>
      <c r="Q199" s="746"/>
      <c r="R199" s="746"/>
      <c r="S199" s="746"/>
      <c r="T199" s="746"/>
      <c r="W199" s="746"/>
      <c r="Y199" s="746"/>
      <c r="Z199" s="746"/>
      <c r="AA199" s="746"/>
    </row>
    <row r="200" spans="1:27" x14ac:dyDescent="0.3">
      <c r="G200" s="746"/>
      <c r="I200" s="746"/>
      <c r="J200" s="746"/>
      <c r="K200" s="746"/>
      <c r="L200" s="746"/>
      <c r="N200" s="746"/>
      <c r="O200" s="746"/>
      <c r="Q200" s="746"/>
      <c r="R200" s="746"/>
      <c r="S200" s="746"/>
      <c r="T200" s="746"/>
      <c r="W200" s="746"/>
      <c r="Y200" s="746"/>
      <c r="Z200" s="746"/>
      <c r="AA200" s="746"/>
    </row>
    <row r="201" spans="1:27" x14ac:dyDescent="0.3">
      <c r="G201" s="746"/>
      <c r="I201" s="746"/>
      <c r="J201" s="746"/>
      <c r="K201" s="746"/>
      <c r="L201" s="746"/>
      <c r="N201" s="746"/>
      <c r="O201" s="746"/>
      <c r="Q201" s="746"/>
      <c r="R201" s="746"/>
      <c r="S201" s="746"/>
      <c r="T201" s="746"/>
      <c r="W201" s="746"/>
      <c r="Y201" s="746"/>
      <c r="Z201" s="746"/>
      <c r="AA201" s="746"/>
    </row>
    <row r="202" spans="1:27" x14ac:dyDescent="0.3">
      <c r="G202" s="746"/>
      <c r="I202" s="746"/>
      <c r="J202" s="746"/>
      <c r="K202" s="746"/>
      <c r="L202" s="746"/>
      <c r="N202" s="746"/>
      <c r="O202" s="746"/>
      <c r="Q202" s="746"/>
      <c r="R202" s="746"/>
      <c r="S202" s="746"/>
      <c r="T202" s="746"/>
      <c r="W202" s="746"/>
      <c r="Y202" s="746"/>
      <c r="Z202" s="746"/>
      <c r="AA202" s="746"/>
    </row>
    <row r="203" spans="1:27" x14ac:dyDescent="0.3">
      <c r="G203" s="746"/>
      <c r="I203" s="746"/>
      <c r="J203" s="746"/>
      <c r="K203" s="746"/>
      <c r="L203" s="746"/>
      <c r="N203" s="746"/>
      <c r="O203" s="746"/>
      <c r="Q203" s="746"/>
      <c r="R203" s="746"/>
      <c r="S203" s="746"/>
      <c r="T203" s="746"/>
      <c r="W203" s="746"/>
      <c r="Y203" s="746"/>
      <c r="Z203" s="746"/>
      <c r="AA203" s="746"/>
    </row>
    <row r="204" spans="1:27" x14ac:dyDescent="0.3">
      <c r="G204" s="746"/>
      <c r="I204" s="746"/>
      <c r="J204" s="746"/>
      <c r="K204" s="746"/>
      <c r="L204" s="746"/>
      <c r="N204" s="746"/>
      <c r="O204" s="746"/>
      <c r="Q204" s="746"/>
      <c r="R204" s="746"/>
      <c r="S204" s="746"/>
      <c r="T204" s="746"/>
      <c r="W204" s="746"/>
      <c r="Y204" s="746"/>
      <c r="Z204" s="746"/>
      <c r="AA204" s="746"/>
    </row>
    <row r="205" spans="1:27" x14ac:dyDescent="0.3">
      <c r="G205" s="746"/>
      <c r="I205" s="746"/>
      <c r="J205" s="746"/>
      <c r="K205" s="746"/>
      <c r="L205" s="746"/>
      <c r="N205" s="746"/>
      <c r="O205" s="746"/>
      <c r="Q205" s="746"/>
      <c r="R205" s="746"/>
      <c r="S205" s="746"/>
      <c r="T205" s="746"/>
      <c r="W205" s="746"/>
      <c r="Y205" s="746"/>
      <c r="Z205" s="746"/>
      <c r="AA205" s="746"/>
    </row>
    <row r="206" spans="1:27" x14ac:dyDescent="0.3">
      <c r="G206" s="746"/>
      <c r="I206" s="746"/>
      <c r="J206" s="746"/>
      <c r="K206" s="746"/>
      <c r="L206" s="746"/>
      <c r="N206" s="746"/>
      <c r="O206" s="746"/>
      <c r="Q206" s="746"/>
      <c r="R206" s="746"/>
      <c r="S206" s="746"/>
      <c r="T206" s="746"/>
      <c r="W206" s="746"/>
      <c r="Y206" s="746"/>
      <c r="Z206" s="746"/>
      <c r="AA206" s="746"/>
    </row>
    <row r="207" spans="1:27" x14ac:dyDescent="0.3">
      <c r="G207" s="746"/>
      <c r="I207" s="746"/>
      <c r="J207" s="746"/>
      <c r="K207" s="746"/>
      <c r="L207" s="746"/>
      <c r="N207" s="746"/>
      <c r="O207" s="746"/>
      <c r="Q207" s="746"/>
      <c r="R207" s="746"/>
      <c r="S207" s="746"/>
      <c r="T207" s="746"/>
      <c r="W207" s="746"/>
      <c r="Y207" s="746"/>
      <c r="Z207" s="746"/>
      <c r="AA207" s="746"/>
    </row>
    <row r="208" spans="1:27" x14ac:dyDescent="0.3">
      <c r="G208" s="746"/>
      <c r="I208" s="746"/>
      <c r="J208" s="746"/>
      <c r="K208" s="746"/>
      <c r="L208" s="746"/>
      <c r="N208" s="746"/>
      <c r="O208" s="746"/>
      <c r="Q208" s="746"/>
      <c r="R208" s="746"/>
      <c r="S208" s="746"/>
      <c r="T208" s="746"/>
      <c r="W208" s="746"/>
      <c r="Y208" s="746"/>
      <c r="Z208" s="746"/>
      <c r="AA208" s="746"/>
    </row>
    <row r="209" spans="7:27" x14ac:dyDescent="0.3">
      <c r="G209" s="746"/>
      <c r="I209" s="746"/>
      <c r="J209" s="746"/>
      <c r="K209" s="746"/>
      <c r="L209" s="746"/>
      <c r="N209" s="746"/>
      <c r="O209" s="746"/>
      <c r="Q209" s="746"/>
      <c r="R209" s="746"/>
      <c r="S209" s="746"/>
      <c r="T209" s="746"/>
      <c r="W209" s="746"/>
      <c r="Y209" s="746"/>
      <c r="Z209" s="746"/>
      <c r="AA209" s="746"/>
    </row>
    <row r="210" spans="7:27" x14ac:dyDescent="0.3">
      <c r="G210" s="746"/>
      <c r="I210" s="746"/>
      <c r="J210" s="746"/>
      <c r="K210" s="746"/>
      <c r="L210" s="746"/>
      <c r="N210" s="746"/>
      <c r="O210" s="746"/>
      <c r="Q210" s="746"/>
      <c r="R210" s="746"/>
      <c r="S210" s="746"/>
      <c r="T210" s="746"/>
      <c r="W210" s="746"/>
      <c r="Y210" s="746"/>
      <c r="Z210" s="746"/>
      <c r="AA210" s="746"/>
    </row>
    <row r="211" spans="7:27" x14ac:dyDescent="0.3">
      <c r="G211" s="746"/>
      <c r="I211" s="746"/>
      <c r="J211" s="746"/>
      <c r="K211" s="746"/>
      <c r="L211" s="746"/>
      <c r="N211" s="746"/>
      <c r="O211" s="746"/>
      <c r="Q211" s="746"/>
      <c r="R211" s="746"/>
      <c r="S211" s="746"/>
      <c r="T211" s="746"/>
      <c r="W211" s="746"/>
      <c r="Y211" s="746"/>
      <c r="Z211" s="746"/>
      <c r="AA211" s="746"/>
    </row>
    <row r="212" spans="7:27" x14ac:dyDescent="0.3">
      <c r="G212" s="746"/>
      <c r="I212" s="746"/>
      <c r="J212" s="746"/>
      <c r="K212" s="746"/>
      <c r="L212" s="746"/>
      <c r="N212" s="746"/>
      <c r="O212" s="746"/>
      <c r="Q212" s="746"/>
      <c r="R212" s="746"/>
      <c r="S212" s="746"/>
      <c r="T212" s="746"/>
      <c r="W212" s="746"/>
      <c r="Y212" s="746"/>
      <c r="Z212" s="746"/>
      <c r="AA212" s="746"/>
    </row>
    <row r="213" spans="7:27" x14ac:dyDescent="0.3">
      <c r="G213" s="746"/>
      <c r="I213" s="746"/>
      <c r="J213" s="746"/>
      <c r="K213" s="746"/>
      <c r="L213" s="746"/>
      <c r="N213" s="746"/>
      <c r="O213" s="746"/>
      <c r="Q213" s="746"/>
      <c r="R213" s="746"/>
      <c r="S213" s="746"/>
      <c r="T213" s="746"/>
      <c r="W213" s="746"/>
      <c r="Y213" s="746"/>
      <c r="Z213" s="746"/>
      <c r="AA213" s="746"/>
    </row>
    <row r="214" spans="7:27" x14ac:dyDescent="0.3">
      <c r="G214" s="746"/>
      <c r="I214" s="746"/>
      <c r="J214" s="746"/>
      <c r="K214" s="746"/>
      <c r="L214" s="746"/>
      <c r="N214" s="746"/>
      <c r="O214" s="746"/>
      <c r="Q214" s="746"/>
      <c r="R214" s="746"/>
      <c r="S214" s="746"/>
      <c r="T214" s="746"/>
      <c r="W214" s="746"/>
      <c r="Y214" s="746"/>
      <c r="Z214" s="746"/>
      <c r="AA214" s="746"/>
    </row>
    <row r="215" spans="7:27" x14ac:dyDescent="0.3">
      <c r="G215" s="746"/>
      <c r="I215" s="746"/>
      <c r="J215" s="746"/>
      <c r="K215" s="746"/>
      <c r="L215" s="746"/>
      <c r="N215" s="746"/>
      <c r="O215" s="746"/>
      <c r="Q215" s="746"/>
      <c r="R215" s="746"/>
      <c r="S215" s="746"/>
      <c r="T215" s="746"/>
      <c r="W215" s="746"/>
      <c r="Y215" s="746"/>
      <c r="Z215" s="746"/>
      <c r="AA215" s="746"/>
    </row>
    <row r="216" spans="7:27" x14ac:dyDescent="0.3">
      <c r="G216" s="746"/>
      <c r="I216" s="746"/>
      <c r="J216" s="746"/>
      <c r="K216" s="746"/>
      <c r="L216" s="746"/>
      <c r="N216" s="746"/>
      <c r="O216" s="746"/>
      <c r="Q216" s="746"/>
      <c r="R216" s="746"/>
      <c r="S216" s="746"/>
      <c r="T216" s="746"/>
      <c r="W216" s="746"/>
      <c r="Y216" s="746"/>
      <c r="Z216" s="746"/>
      <c r="AA216" s="746"/>
    </row>
    <row r="217" spans="7:27" x14ac:dyDescent="0.3">
      <c r="G217" s="746"/>
      <c r="I217" s="746"/>
      <c r="J217" s="746"/>
      <c r="K217" s="746"/>
      <c r="L217" s="746"/>
      <c r="N217" s="746"/>
      <c r="O217" s="746"/>
      <c r="Q217" s="746"/>
      <c r="R217" s="746"/>
      <c r="S217" s="746"/>
      <c r="T217" s="746"/>
      <c r="W217" s="746"/>
      <c r="Y217" s="746"/>
      <c r="Z217" s="746"/>
      <c r="AA217" s="746"/>
    </row>
    <row r="218" spans="7:27" x14ac:dyDescent="0.3">
      <c r="G218" s="746"/>
      <c r="I218" s="746"/>
      <c r="J218" s="746"/>
      <c r="K218" s="746"/>
      <c r="L218" s="746"/>
      <c r="N218" s="746"/>
      <c r="O218" s="746"/>
      <c r="Q218" s="746"/>
      <c r="R218" s="746"/>
      <c r="S218" s="746"/>
      <c r="T218" s="746"/>
      <c r="W218" s="746"/>
      <c r="Y218" s="746"/>
      <c r="Z218" s="746"/>
      <c r="AA218" s="746"/>
    </row>
    <row r="219" spans="7:27" x14ac:dyDescent="0.3">
      <c r="G219" s="746"/>
      <c r="I219" s="746"/>
      <c r="J219" s="746"/>
      <c r="K219" s="746"/>
      <c r="L219" s="746"/>
      <c r="N219" s="746"/>
      <c r="O219" s="746"/>
      <c r="Q219" s="746"/>
      <c r="R219" s="746"/>
      <c r="S219" s="746"/>
      <c r="T219" s="746"/>
      <c r="W219" s="746"/>
      <c r="Y219" s="746"/>
      <c r="Z219" s="746"/>
      <c r="AA219" s="746"/>
    </row>
    <row r="220" spans="7:27" x14ac:dyDescent="0.3">
      <c r="G220" s="746"/>
      <c r="I220" s="746"/>
      <c r="J220" s="746"/>
      <c r="K220" s="746"/>
      <c r="L220" s="746"/>
      <c r="N220" s="746"/>
      <c r="O220" s="746"/>
      <c r="Q220" s="746"/>
      <c r="R220" s="746"/>
      <c r="S220" s="746"/>
      <c r="T220" s="746"/>
      <c r="W220" s="746"/>
      <c r="Y220" s="746"/>
      <c r="Z220" s="746"/>
      <c r="AA220" s="746"/>
    </row>
    <row r="221" spans="7:27" x14ac:dyDescent="0.3">
      <c r="G221" s="746"/>
      <c r="I221" s="746"/>
      <c r="J221" s="746"/>
      <c r="K221" s="746"/>
      <c r="L221" s="746"/>
      <c r="N221" s="746"/>
      <c r="O221" s="746"/>
      <c r="Q221" s="746"/>
      <c r="R221" s="746"/>
      <c r="S221" s="746"/>
      <c r="T221" s="746"/>
      <c r="W221" s="746"/>
      <c r="Y221" s="746"/>
      <c r="Z221" s="746"/>
      <c r="AA221" s="746"/>
    </row>
    <row r="222" spans="7:27" x14ac:dyDescent="0.3">
      <c r="G222" s="746"/>
      <c r="I222" s="746"/>
      <c r="J222" s="746"/>
      <c r="K222" s="746"/>
      <c r="L222" s="746"/>
      <c r="N222" s="746"/>
      <c r="O222" s="746"/>
      <c r="Q222" s="746"/>
      <c r="R222" s="746"/>
      <c r="S222" s="746"/>
      <c r="T222" s="746"/>
      <c r="W222" s="746"/>
      <c r="Y222" s="746"/>
      <c r="Z222" s="746"/>
      <c r="AA222" s="746"/>
    </row>
    <row r="223" spans="7:27" x14ac:dyDescent="0.3">
      <c r="G223" s="746"/>
      <c r="I223" s="746"/>
      <c r="J223" s="746"/>
      <c r="K223" s="746"/>
      <c r="L223" s="746"/>
      <c r="N223" s="746"/>
      <c r="O223" s="746"/>
      <c r="Q223" s="746"/>
      <c r="R223" s="746"/>
      <c r="S223" s="746"/>
      <c r="T223" s="746"/>
      <c r="W223" s="746"/>
      <c r="Y223" s="746"/>
      <c r="Z223" s="746"/>
      <c r="AA223" s="746"/>
    </row>
    <row r="224" spans="7:27" x14ac:dyDescent="0.3">
      <c r="G224" s="746"/>
      <c r="I224" s="746"/>
      <c r="J224" s="746"/>
      <c r="K224" s="746"/>
      <c r="L224" s="746"/>
      <c r="N224" s="746"/>
      <c r="O224" s="746"/>
      <c r="Q224" s="746"/>
      <c r="R224" s="746"/>
      <c r="S224" s="746"/>
      <c r="T224" s="746"/>
      <c r="W224" s="746"/>
      <c r="Y224" s="746"/>
      <c r="Z224" s="746"/>
      <c r="AA224" s="746"/>
    </row>
    <row r="225" spans="7:27" x14ac:dyDescent="0.3">
      <c r="G225" s="746"/>
      <c r="I225" s="746"/>
      <c r="J225" s="746"/>
      <c r="K225" s="746"/>
      <c r="L225" s="746"/>
      <c r="N225" s="746"/>
      <c r="O225" s="746"/>
      <c r="Q225" s="746"/>
      <c r="R225" s="746"/>
      <c r="S225" s="746"/>
      <c r="T225" s="746"/>
      <c r="W225" s="746"/>
      <c r="Y225" s="746"/>
      <c r="Z225" s="746"/>
      <c r="AA225" s="746"/>
    </row>
    <row r="226" spans="7:27" x14ac:dyDescent="0.3">
      <c r="G226" s="746"/>
      <c r="I226" s="746"/>
      <c r="J226" s="746"/>
      <c r="K226" s="746"/>
      <c r="L226" s="746"/>
      <c r="N226" s="746"/>
      <c r="O226" s="746"/>
      <c r="Q226" s="746"/>
      <c r="R226" s="746"/>
      <c r="S226" s="746"/>
      <c r="T226" s="746"/>
      <c r="W226" s="746"/>
      <c r="Y226" s="746"/>
      <c r="Z226" s="746"/>
      <c r="AA226" s="746"/>
    </row>
    <row r="227" spans="7:27" x14ac:dyDescent="0.3">
      <c r="N227" s="746"/>
      <c r="O227" s="746"/>
      <c r="Q227" s="746"/>
      <c r="R227" s="746"/>
      <c r="S227" s="746"/>
      <c r="T227" s="746"/>
      <c r="W227" s="746"/>
      <c r="AA227" s="746"/>
    </row>
    <row r="228" spans="7:27" x14ac:dyDescent="0.3">
      <c r="N228" s="746"/>
      <c r="O228" s="746"/>
      <c r="Q228" s="746"/>
      <c r="R228" s="746"/>
      <c r="S228" s="746"/>
      <c r="T228" s="746"/>
      <c r="W228" s="746"/>
      <c r="AA228" s="746"/>
    </row>
    <row r="229" spans="7:27" x14ac:dyDescent="0.3">
      <c r="N229" s="746"/>
      <c r="O229" s="746"/>
      <c r="Q229" s="746"/>
      <c r="R229" s="746"/>
      <c r="S229" s="746"/>
      <c r="T229" s="746"/>
      <c r="W229" s="746"/>
      <c r="AA229" s="746"/>
    </row>
    <row r="230" spans="7:27" x14ac:dyDescent="0.3">
      <c r="N230" s="746"/>
      <c r="O230" s="746"/>
      <c r="Q230" s="746"/>
      <c r="R230" s="746"/>
      <c r="S230" s="746"/>
      <c r="T230" s="746"/>
      <c r="W230" s="746"/>
      <c r="AA230" s="746"/>
    </row>
    <row r="231" spans="7:27" x14ac:dyDescent="0.3">
      <c r="N231" s="746"/>
      <c r="O231" s="746"/>
      <c r="Q231" s="746"/>
      <c r="R231" s="746"/>
      <c r="S231" s="746"/>
      <c r="T231" s="746"/>
      <c r="W231" s="746"/>
      <c r="AA231" s="746"/>
    </row>
    <row r="232" spans="7:27" x14ac:dyDescent="0.3">
      <c r="N232" s="746"/>
      <c r="O232" s="746"/>
      <c r="Q232" s="746"/>
      <c r="R232" s="746"/>
      <c r="S232" s="746"/>
      <c r="T232" s="746"/>
      <c r="W232" s="746"/>
      <c r="AA232" s="746"/>
    </row>
    <row r="233" spans="7:27" x14ac:dyDescent="0.3">
      <c r="N233" s="746"/>
      <c r="O233" s="746"/>
      <c r="Q233" s="746"/>
      <c r="R233" s="746"/>
      <c r="S233" s="746"/>
      <c r="T233" s="746"/>
      <c r="W233" s="746"/>
      <c r="AA233" s="746"/>
    </row>
    <row r="234" spans="7:27" x14ac:dyDescent="0.3">
      <c r="N234" s="746"/>
      <c r="O234" s="746"/>
      <c r="Q234" s="746"/>
      <c r="R234" s="746"/>
      <c r="S234" s="746"/>
      <c r="T234" s="746"/>
      <c r="W234" s="746"/>
      <c r="AA234" s="746"/>
    </row>
    <row r="235" spans="7:27" x14ac:dyDescent="0.3">
      <c r="N235" s="746"/>
      <c r="O235" s="746"/>
      <c r="Q235" s="746"/>
      <c r="R235" s="746"/>
      <c r="S235" s="746"/>
      <c r="T235" s="746"/>
      <c r="W235" s="746"/>
      <c r="AA235" s="746"/>
    </row>
    <row r="236" spans="7:27" x14ac:dyDescent="0.3">
      <c r="N236" s="746"/>
      <c r="O236" s="746"/>
      <c r="Q236" s="746"/>
      <c r="R236" s="746"/>
      <c r="S236" s="746"/>
      <c r="T236" s="746"/>
      <c r="W236" s="746"/>
      <c r="AA236" s="746"/>
    </row>
    <row r="237" spans="7:27" x14ac:dyDescent="0.3">
      <c r="N237" s="746"/>
      <c r="O237" s="746"/>
      <c r="Q237" s="746"/>
      <c r="R237" s="746"/>
      <c r="S237" s="746"/>
      <c r="T237" s="746"/>
      <c r="W237" s="746"/>
      <c r="AA237" s="746"/>
    </row>
    <row r="238" spans="7:27" x14ac:dyDescent="0.3">
      <c r="N238" s="746"/>
      <c r="O238" s="746"/>
      <c r="Q238" s="746"/>
      <c r="R238" s="746"/>
      <c r="S238" s="746"/>
      <c r="T238" s="746"/>
      <c r="W238" s="746"/>
      <c r="AA238" s="746"/>
    </row>
    <row r="239" spans="7:27" x14ac:dyDescent="0.3">
      <c r="N239" s="746"/>
      <c r="O239" s="746"/>
      <c r="Q239" s="746"/>
      <c r="R239" s="746"/>
      <c r="S239" s="746"/>
      <c r="T239" s="746"/>
      <c r="W239" s="746"/>
      <c r="AA239" s="746"/>
    </row>
    <row r="240" spans="7:27" x14ac:dyDescent="0.3">
      <c r="N240" s="746"/>
      <c r="O240" s="746"/>
      <c r="Q240" s="746"/>
      <c r="R240" s="746"/>
      <c r="S240" s="746"/>
      <c r="T240" s="746"/>
      <c r="W240" s="746"/>
      <c r="AA240" s="746"/>
    </row>
    <row r="241" spans="14:27" x14ac:dyDescent="0.3">
      <c r="N241" s="746"/>
      <c r="O241" s="746"/>
      <c r="Q241" s="746"/>
      <c r="R241" s="746"/>
      <c r="S241" s="746"/>
      <c r="T241" s="746"/>
      <c r="W241" s="746"/>
      <c r="AA241" s="746"/>
    </row>
    <row r="242" spans="14:27" x14ac:dyDescent="0.3">
      <c r="N242" s="746"/>
      <c r="O242" s="746"/>
      <c r="Q242" s="746"/>
      <c r="R242" s="746"/>
      <c r="S242" s="746"/>
      <c r="T242" s="746"/>
      <c r="W242" s="746"/>
      <c r="AA242" s="746"/>
    </row>
    <row r="243" spans="14:27" x14ac:dyDescent="0.3">
      <c r="N243" s="746"/>
      <c r="O243" s="746"/>
      <c r="Q243" s="746"/>
      <c r="R243" s="746"/>
      <c r="S243" s="746"/>
      <c r="T243" s="746"/>
      <c r="W243" s="746"/>
      <c r="AA243" s="746"/>
    </row>
    <row r="244" spans="14:27" x14ac:dyDescent="0.3">
      <c r="N244" s="746"/>
      <c r="O244" s="746"/>
      <c r="Q244" s="746"/>
      <c r="R244" s="746"/>
      <c r="S244" s="746"/>
      <c r="T244" s="746"/>
      <c r="W244" s="746"/>
      <c r="AA244" s="746"/>
    </row>
    <row r="245" spans="14:27" x14ac:dyDescent="0.3">
      <c r="N245" s="746"/>
      <c r="O245" s="746"/>
      <c r="Q245" s="746"/>
      <c r="R245" s="746"/>
      <c r="S245" s="746"/>
      <c r="T245" s="746"/>
      <c r="W245" s="746"/>
      <c r="AA245" s="746"/>
    </row>
    <row r="246" spans="14:27" x14ac:dyDescent="0.3">
      <c r="N246" s="746"/>
      <c r="O246" s="746"/>
      <c r="Q246" s="746"/>
      <c r="R246" s="746"/>
      <c r="S246" s="746"/>
      <c r="T246" s="746"/>
      <c r="W246" s="746"/>
      <c r="AA246" s="746"/>
    </row>
    <row r="247" spans="14:27" x14ac:dyDescent="0.3">
      <c r="N247" s="746"/>
      <c r="O247" s="746"/>
      <c r="Q247" s="746"/>
      <c r="R247" s="746"/>
      <c r="S247" s="746"/>
      <c r="T247" s="746"/>
      <c r="W247" s="746"/>
      <c r="AA247" s="746"/>
    </row>
    <row r="248" spans="14:27" x14ac:dyDescent="0.3">
      <c r="N248" s="746"/>
      <c r="O248" s="746"/>
      <c r="Q248" s="746"/>
      <c r="R248" s="746"/>
      <c r="S248" s="746"/>
      <c r="T248" s="746"/>
      <c r="W248" s="746"/>
      <c r="AA248" s="746"/>
    </row>
    <row r="249" spans="14:27" x14ac:dyDescent="0.3">
      <c r="N249" s="746"/>
      <c r="O249" s="746"/>
      <c r="Q249" s="746"/>
      <c r="R249" s="746"/>
      <c r="S249" s="746"/>
      <c r="T249" s="746"/>
      <c r="W249" s="746"/>
      <c r="AA249" s="746"/>
    </row>
    <row r="250" spans="14:27" x14ac:dyDescent="0.3">
      <c r="N250" s="746"/>
      <c r="O250" s="746"/>
      <c r="Q250" s="746"/>
      <c r="R250" s="746"/>
      <c r="S250" s="746"/>
      <c r="T250" s="746"/>
      <c r="W250" s="746"/>
      <c r="AA250" s="746"/>
    </row>
    <row r="251" spans="14:27" x14ac:dyDescent="0.3">
      <c r="N251" s="746"/>
      <c r="O251" s="746"/>
      <c r="Q251" s="746"/>
      <c r="R251" s="746"/>
      <c r="S251" s="746"/>
      <c r="T251" s="746"/>
      <c r="W251" s="746"/>
      <c r="AA251" s="746"/>
    </row>
    <row r="252" spans="14:27" x14ac:dyDescent="0.3">
      <c r="N252" s="746"/>
      <c r="O252" s="746"/>
      <c r="Q252" s="746"/>
      <c r="R252" s="746"/>
      <c r="S252" s="746"/>
      <c r="T252" s="746"/>
      <c r="W252" s="746"/>
      <c r="AA252" s="746"/>
    </row>
    <row r="253" spans="14:27" x14ac:dyDescent="0.3">
      <c r="N253" s="746"/>
      <c r="O253" s="746"/>
      <c r="Q253" s="746"/>
      <c r="R253" s="746"/>
      <c r="S253" s="746"/>
      <c r="T253" s="746"/>
      <c r="W253" s="746"/>
      <c r="AA253" s="746"/>
    </row>
    <row r="254" spans="14:27" x14ac:dyDescent="0.3">
      <c r="N254" s="746"/>
      <c r="O254" s="746"/>
      <c r="Q254" s="746"/>
      <c r="R254" s="746"/>
      <c r="S254" s="746"/>
      <c r="T254" s="746"/>
      <c r="W254" s="746"/>
      <c r="AA254" s="746"/>
    </row>
    <row r="255" spans="14:27" x14ac:dyDescent="0.3">
      <c r="N255" s="746"/>
      <c r="O255" s="746"/>
      <c r="Q255" s="746"/>
      <c r="R255" s="746"/>
      <c r="S255" s="746"/>
      <c r="T255" s="746"/>
      <c r="W255" s="746"/>
      <c r="AA255" s="746"/>
    </row>
    <row r="256" spans="14:27" x14ac:dyDescent="0.3">
      <c r="N256" s="746"/>
      <c r="O256" s="746"/>
      <c r="Q256" s="746"/>
      <c r="R256" s="746"/>
      <c r="S256" s="746"/>
      <c r="T256" s="746"/>
      <c r="W256" s="746"/>
      <c r="AA256" s="746"/>
    </row>
    <row r="257" spans="14:27" x14ac:dyDescent="0.3">
      <c r="N257" s="746"/>
      <c r="O257" s="746"/>
      <c r="Q257" s="746"/>
      <c r="R257" s="746"/>
      <c r="S257" s="746"/>
      <c r="T257" s="746"/>
      <c r="W257" s="746"/>
      <c r="AA257" s="746"/>
    </row>
    <row r="258" spans="14:27" x14ac:dyDescent="0.3">
      <c r="N258" s="746"/>
      <c r="O258" s="746"/>
      <c r="Q258" s="746"/>
      <c r="R258" s="746"/>
      <c r="S258" s="746"/>
      <c r="T258" s="746"/>
      <c r="W258" s="746"/>
      <c r="AA258" s="746"/>
    </row>
    <row r="259" spans="14:27" x14ac:dyDescent="0.3">
      <c r="N259" s="746"/>
      <c r="O259" s="746"/>
      <c r="Q259" s="746"/>
      <c r="R259" s="746"/>
      <c r="S259" s="746"/>
      <c r="T259" s="746"/>
      <c r="W259" s="746"/>
      <c r="AA259" s="746"/>
    </row>
    <row r="260" spans="14:27" x14ac:dyDescent="0.3">
      <c r="N260" s="746"/>
      <c r="O260" s="746"/>
      <c r="Q260" s="746"/>
      <c r="R260" s="746"/>
      <c r="S260" s="746"/>
      <c r="T260" s="746"/>
      <c r="W260" s="746"/>
      <c r="AA260" s="746"/>
    </row>
    <row r="261" spans="14:27" x14ac:dyDescent="0.3">
      <c r="N261" s="746"/>
      <c r="O261" s="746"/>
      <c r="Q261" s="746"/>
      <c r="R261" s="746"/>
      <c r="S261" s="746"/>
      <c r="T261" s="746"/>
      <c r="W261" s="746"/>
      <c r="AA261" s="746"/>
    </row>
    <row r="262" spans="14:27" x14ac:dyDescent="0.3">
      <c r="N262" s="746"/>
      <c r="O262" s="746"/>
      <c r="Q262" s="746"/>
      <c r="R262" s="746"/>
      <c r="S262" s="746"/>
      <c r="T262" s="746"/>
      <c r="W262" s="746"/>
      <c r="AA262" s="746"/>
    </row>
    <row r="263" spans="14:27" x14ac:dyDescent="0.3">
      <c r="N263" s="746"/>
      <c r="O263" s="746"/>
      <c r="Q263" s="746"/>
      <c r="R263" s="746"/>
      <c r="S263" s="746"/>
      <c r="T263" s="746"/>
      <c r="W263" s="746"/>
      <c r="AA263" s="746"/>
    </row>
    <row r="264" spans="14:27" x14ac:dyDescent="0.3">
      <c r="N264" s="746"/>
      <c r="O264" s="746"/>
      <c r="Q264" s="746"/>
      <c r="R264" s="746"/>
      <c r="S264" s="746"/>
      <c r="T264" s="746"/>
      <c r="W264" s="746"/>
      <c r="AA264" s="746"/>
    </row>
    <row r="265" spans="14:27" x14ac:dyDescent="0.3">
      <c r="N265" s="746"/>
      <c r="O265" s="746"/>
      <c r="Q265" s="746"/>
      <c r="R265" s="746"/>
      <c r="S265" s="746"/>
      <c r="T265" s="746"/>
      <c r="W265" s="746"/>
      <c r="AA265" s="746"/>
    </row>
    <row r="266" spans="14:27" x14ac:dyDescent="0.3">
      <c r="N266" s="746"/>
      <c r="O266" s="746"/>
      <c r="Q266" s="746"/>
      <c r="R266" s="746"/>
      <c r="S266" s="746"/>
      <c r="T266" s="746"/>
      <c r="W266" s="746"/>
      <c r="AA266" s="746"/>
    </row>
    <row r="267" spans="14:27" x14ac:dyDescent="0.3">
      <c r="N267" s="746"/>
      <c r="O267" s="746"/>
      <c r="Q267" s="746"/>
      <c r="R267" s="746"/>
      <c r="S267" s="746"/>
      <c r="T267" s="746"/>
      <c r="W267" s="746"/>
      <c r="AA267" s="746"/>
    </row>
    <row r="268" spans="14:27" x14ac:dyDescent="0.3">
      <c r="N268" s="746"/>
      <c r="O268" s="746"/>
      <c r="Q268" s="746"/>
      <c r="R268" s="746"/>
      <c r="S268" s="746"/>
      <c r="T268" s="746"/>
      <c r="W268" s="746"/>
      <c r="AA268" s="746"/>
    </row>
    <row r="269" spans="14:27" x14ac:dyDescent="0.3">
      <c r="N269" s="746"/>
      <c r="O269" s="746"/>
      <c r="Q269" s="746"/>
      <c r="R269" s="746"/>
      <c r="S269" s="746"/>
      <c r="T269" s="746"/>
      <c r="W269" s="746"/>
      <c r="AA269" s="746"/>
    </row>
    <row r="270" spans="14:27" x14ac:dyDescent="0.3">
      <c r="N270" s="746"/>
      <c r="O270" s="746"/>
      <c r="Q270" s="746"/>
      <c r="R270" s="746"/>
      <c r="S270" s="746"/>
      <c r="T270" s="746"/>
      <c r="W270" s="746"/>
      <c r="AA270" s="746"/>
    </row>
    <row r="271" spans="14:27" x14ac:dyDescent="0.3">
      <c r="N271" s="746"/>
      <c r="O271" s="746"/>
      <c r="Q271" s="746"/>
      <c r="R271" s="746"/>
      <c r="S271" s="746"/>
      <c r="T271" s="746"/>
      <c r="W271" s="746"/>
      <c r="AA271" s="746"/>
    </row>
    <row r="272" spans="14:27" x14ac:dyDescent="0.3">
      <c r="N272" s="746"/>
      <c r="O272" s="746"/>
      <c r="Q272" s="746"/>
      <c r="R272" s="746"/>
      <c r="S272" s="746"/>
      <c r="T272" s="746"/>
      <c r="W272" s="746"/>
      <c r="AA272" s="746"/>
    </row>
    <row r="273" spans="14:27" x14ac:dyDescent="0.3">
      <c r="N273" s="746"/>
      <c r="O273" s="746"/>
      <c r="Q273" s="746"/>
      <c r="R273" s="746"/>
      <c r="S273" s="746"/>
      <c r="T273" s="746"/>
      <c r="W273" s="746"/>
      <c r="AA273" s="746"/>
    </row>
    <row r="274" spans="14:27" x14ac:dyDescent="0.3">
      <c r="N274" s="746"/>
      <c r="O274" s="746"/>
      <c r="Q274" s="746"/>
      <c r="R274" s="746"/>
      <c r="S274" s="746"/>
      <c r="T274" s="746"/>
      <c r="W274" s="746"/>
      <c r="AA274" s="746"/>
    </row>
    <row r="275" spans="14:27" x14ac:dyDescent="0.3">
      <c r="N275" s="746"/>
      <c r="O275" s="746"/>
      <c r="Q275" s="746"/>
      <c r="R275" s="746"/>
      <c r="S275" s="746"/>
      <c r="T275" s="746"/>
      <c r="W275" s="746"/>
      <c r="AA275" s="746"/>
    </row>
    <row r="276" spans="14:27" x14ac:dyDescent="0.3">
      <c r="N276" s="746"/>
      <c r="O276" s="746"/>
      <c r="Q276" s="746"/>
      <c r="R276" s="746"/>
      <c r="S276" s="746"/>
      <c r="T276" s="746"/>
      <c r="W276" s="746"/>
      <c r="AA276" s="746"/>
    </row>
    <row r="277" spans="14:27" x14ac:dyDescent="0.3">
      <c r="N277" s="746"/>
      <c r="O277" s="746"/>
      <c r="Q277" s="746"/>
      <c r="R277" s="746"/>
      <c r="S277" s="746"/>
      <c r="T277" s="746"/>
      <c r="W277" s="746"/>
      <c r="AA277" s="746"/>
    </row>
    <row r="278" spans="14:27" x14ac:dyDescent="0.3">
      <c r="N278" s="746"/>
      <c r="O278" s="746"/>
      <c r="Q278" s="746"/>
      <c r="R278" s="746"/>
      <c r="S278" s="746"/>
      <c r="T278" s="746"/>
      <c r="W278" s="746"/>
      <c r="AA278" s="746"/>
    </row>
    <row r="279" spans="14:27" x14ac:dyDescent="0.3">
      <c r="N279" s="746"/>
      <c r="O279" s="746"/>
      <c r="Q279" s="746"/>
      <c r="R279" s="746"/>
      <c r="S279" s="746"/>
      <c r="T279" s="746"/>
      <c r="W279" s="746"/>
      <c r="AA279" s="746"/>
    </row>
    <row r="280" spans="14:27" x14ac:dyDescent="0.3">
      <c r="N280" s="746"/>
      <c r="O280" s="746"/>
      <c r="Q280" s="746"/>
      <c r="R280" s="746"/>
      <c r="S280" s="746"/>
      <c r="T280" s="746"/>
      <c r="W280" s="746"/>
      <c r="AA280" s="746"/>
    </row>
    <row r="281" spans="14:27" x14ac:dyDescent="0.3">
      <c r="N281" s="746"/>
      <c r="O281" s="746"/>
      <c r="Q281" s="746"/>
      <c r="R281" s="746"/>
      <c r="S281" s="746"/>
      <c r="T281" s="746"/>
      <c r="W281" s="746"/>
      <c r="AA281" s="746"/>
    </row>
    <row r="282" spans="14:27" x14ac:dyDescent="0.3">
      <c r="N282" s="746"/>
      <c r="O282" s="746"/>
      <c r="Q282" s="746"/>
      <c r="R282" s="746"/>
      <c r="S282" s="746"/>
      <c r="T282" s="746"/>
      <c r="W282" s="746"/>
      <c r="AA282" s="746"/>
    </row>
    <row r="283" spans="14:27" x14ac:dyDescent="0.3">
      <c r="N283" s="746"/>
      <c r="O283" s="746"/>
      <c r="Q283" s="746"/>
      <c r="R283" s="746"/>
      <c r="S283" s="746"/>
      <c r="T283" s="746"/>
      <c r="W283" s="746"/>
      <c r="AA283" s="746"/>
    </row>
    <row r="284" spans="14:27" x14ac:dyDescent="0.3">
      <c r="N284" s="746"/>
      <c r="O284" s="746"/>
      <c r="Q284" s="746"/>
      <c r="R284" s="746"/>
      <c r="S284" s="746"/>
      <c r="T284" s="746"/>
      <c r="W284" s="746"/>
      <c r="AA284" s="746"/>
    </row>
    <row r="285" spans="14:27" x14ac:dyDescent="0.3">
      <c r="N285" s="746"/>
      <c r="O285" s="746"/>
      <c r="Q285" s="746"/>
      <c r="R285" s="746"/>
      <c r="S285" s="746"/>
      <c r="T285" s="746"/>
      <c r="W285" s="746"/>
      <c r="AA285" s="746"/>
    </row>
    <row r="286" spans="14:27" x14ac:dyDescent="0.3">
      <c r="N286" s="746"/>
      <c r="O286" s="746"/>
      <c r="Q286" s="746"/>
      <c r="R286" s="746"/>
      <c r="S286" s="746"/>
      <c r="T286" s="746"/>
      <c r="W286" s="746"/>
      <c r="AA286" s="746"/>
    </row>
    <row r="287" spans="14:27" x14ac:dyDescent="0.3">
      <c r="N287" s="746"/>
      <c r="O287" s="746"/>
      <c r="Q287" s="746"/>
      <c r="R287" s="746"/>
      <c r="S287" s="746"/>
      <c r="T287" s="746"/>
      <c r="W287" s="746"/>
      <c r="AA287" s="746"/>
    </row>
    <row r="288" spans="14:27" x14ac:dyDescent="0.3">
      <c r="N288" s="746"/>
      <c r="O288" s="746"/>
      <c r="Q288" s="746"/>
      <c r="R288" s="746"/>
      <c r="S288" s="746"/>
      <c r="T288" s="746"/>
      <c r="W288" s="746"/>
      <c r="AA288" s="746"/>
    </row>
    <row r="289" spans="14:27" x14ac:dyDescent="0.3">
      <c r="N289" s="746"/>
      <c r="O289" s="746"/>
      <c r="Q289" s="746"/>
      <c r="R289" s="746"/>
      <c r="S289" s="746"/>
      <c r="T289" s="746"/>
      <c r="W289" s="746"/>
      <c r="AA289" s="746"/>
    </row>
    <row r="290" spans="14:27" x14ac:dyDescent="0.3">
      <c r="N290" s="746"/>
      <c r="O290" s="746"/>
      <c r="Q290" s="746"/>
      <c r="R290" s="746"/>
      <c r="S290" s="746"/>
      <c r="T290" s="746"/>
      <c r="W290" s="746"/>
      <c r="AA290" s="746"/>
    </row>
    <row r="291" spans="14:27" x14ac:dyDescent="0.3">
      <c r="N291" s="746"/>
      <c r="O291" s="746"/>
      <c r="Q291" s="746"/>
      <c r="R291" s="746"/>
      <c r="S291" s="746"/>
      <c r="T291" s="746"/>
      <c r="W291" s="746"/>
      <c r="AA291" s="746"/>
    </row>
    <row r="292" spans="14:27" x14ac:dyDescent="0.3">
      <c r="N292" s="746"/>
      <c r="O292" s="746"/>
      <c r="Q292" s="746"/>
      <c r="R292" s="746"/>
      <c r="S292" s="746"/>
      <c r="T292" s="746"/>
      <c r="W292" s="746"/>
      <c r="AA292" s="746"/>
    </row>
    <row r="293" spans="14:27" x14ac:dyDescent="0.3">
      <c r="N293" s="746"/>
      <c r="O293" s="746"/>
      <c r="Q293" s="746"/>
      <c r="R293" s="746"/>
      <c r="S293" s="746"/>
      <c r="T293" s="746"/>
      <c r="W293" s="746"/>
      <c r="AA293" s="746"/>
    </row>
    <row r="294" spans="14:27" x14ac:dyDescent="0.3">
      <c r="N294" s="746"/>
      <c r="O294" s="746"/>
      <c r="Q294" s="746"/>
      <c r="R294" s="746"/>
      <c r="S294" s="746"/>
      <c r="T294" s="746"/>
      <c r="W294" s="746"/>
      <c r="AA294" s="746"/>
    </row>
  </sheetData>
  <sheetProtection algorithmName="SHA-512" hashValue="H+74fL9P09v9IigjRgctXVuyRhSFc2ALEtOnyg2p2s+nuLU31/nxSbu11WLBJwGQfh0K2j40koeM/vlera6Vjw==" saltValue="1YKCssNGipJlGwIFxI40+w==" spinCount="100000" sheet="1" objects="1" scenarios="1"/>
  <mergeCells count="29">
    <mergeCell ref="AA184:AA193"/>
    <mergeCell ref="D186:N186"/>
    <mergeCell ref="P186:X186"/>
    <mergeCell ref="C187:N188"/>
    <mergeCell ref="O187:X188"/>
    <mergeCell ref="D189:N189"/>
    <mergeCell ref="P189:X189"/>
    <mergeCell ref="C190:N190"/>
    <mergeCell ref="P190:X190"/>
    <mergeCell ref="P191:X191"/>
    <mergeCell ref="Z184:Z193"/>
    <mergeCell ref="B184:B193"/>
    <mergeCell ref="C184:N185"/>
    <mergeCell ref="O184:X185"/>
    <mergeCell ref="Y184:Y193"/>
    <mergeCell ref="C192:N193"/>
    <mergeCell ref="P192:X192"/>
    <mergeCell ref="O193:X193"/>
    <mergeCell ref="B1:X1"/>
    <mergeCell ref="A2:AA2"/>
    <mergeCell ref="A3:B5"/>
    <mergeCell ref="C3:Y3"/>
    <mergeCell ref="Z3:Z6"/>
    <mergeCell ref="AA3:AA6"/>
    <mergeCell ref="C4:F4"/>
    <mergeCell ref="G4:L4"/>
    <mergeCell ref="C5:F5"/>
    <mergeCell ref="G5:L5"/>
    <mergeCell ref="M5:P5"/>
  </mergeCells>
  <pageMargins left="0.7" right="0.7" top="0.78740157499999996" bottom="0.78740157499999996"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Tabelle2"/>
  <dimension ref="A1:AK434"/>
  <sheetViews>
    <sheetView workbookViewId="0">
      <pane ySplit="3" topLeftCell="A4" activePane="bottomLeft" state="frozen"/>
      <selection pane="bottomLeft" activeCell="AK1" sqref="A1:AK1048576"/>
    </sheetView>
  </sheetViews>
  <sheetFormatPr baseColWidth="10" defaultRowHeight="14.4" x14ac:dyDescent="0.3"/>
  <cols>
    <col min="1" max="1" width="11.5546875" hidden="1" customWidth="1"/>
    <col min="2" max="2" width="37.109375" hidden="1" customWidth="1"/>
    <col min="3" max="5" width="11.5546875" hidden="1" customWidth="1"/>
    <col min="6" max="6" width="20.77734375" hidden="1" customWidth="1"/>
    <col min="7" max="37" width="11.5546875" hidden="1" customWidth="1"/>
    <col min="38" max="55" width="11.5546875" customWidth="1"/>
  </cols>
  <sheetData>
    <row r="1" spans="1:35" x14ac:dyDescent="0.3">
      <c r="A1" t="s">
        <v>1047</v>
      </c>
      <c r="AB1" s="55" t="s">
        <v>51</v>
      </c>
      <c r="AI1" s="55" t="s">
        <v>538</v>
      </c>
    </row>
    <row r="2" spans="1:35" x14ac:dyDescent="0.3">
      <c r="I2" s="891" t="s">
        <v>529</v>
      </c>
      <c r="J2" s="891"/>
      <c r="K2" s="891"/>
      <c r="L2" s="891"/>
      <c r="M2" s="891"/>
      <c r="AB2" t="s">
        <v>52</v>
      </c>
      <c r="AC2" s="4" t="s">
        <v>53</v>
      </c>
      <c r="AD2" s="4" t="s">
        <v>54</v>
      </c>
      <c r="AE2" s="4" t="s">
        <v>55</v>
      </c>
      <c r="AI2" t="s">
        <v>535</v>
      </c>
    </row>
    <row r="3" spans="1:35" x14ac:dyDescent="0.3">
      <c r="A3" t="s">
        <v>27</v>
      </c>
      <c r="B3" t="s">
        <v>28</v>
      </c>
      <c r="C3" t="s">
        <v>19</v>
      </c>
      <c r="D3" t="s">
        <v>522</v>
      </c>
      <c r="F3" t="s">
        <v>203</v>
      </c>
      <c r="G3" t="s">
        <v>514</v>
      </c>
      <c r="H3" t="s">
        <v>523</v>
      </c>
      <c r="I3" t="s">
        <v>528</v>
      </c>
      <c r="J3" t="s">
        <v>24</v>
      </c>
      <c r="K3" t="s">
        <v>25</v>
      </c>
      <c r="L3" t="s">
        <v>567</v>
      </c>
      <c r="M3" t="s">
        <v>26</v>
      </c>
      <c r="N3" t="s">
        <v>29</v>
      </c>
      <c r="O3" t="s">
        <v>724</v>
      </c>
      <c r="P3" t="s">
        <v>938</v>
      </c>
      <c r="AB3" t="s">
        <v>56</v>
      </c>
      <c r="AC3" s="4" t="s">
        <v>53</v>
      </c>
      <c r="AD3" t="s">
        <v>57</v>
      </c>
      <c r="AE3" t="s">
        <v>58</v>
      </c>
      <c r="AI3" t="s">
        <v>533</v>
      </c>
    </row>
    <row r="4" spans="1:35" x14ac:dyDescent="0.3">
      <c r="A4" s="64">
        <v>60</v>
      </c>
      <c r="B4" s="64" t="s">
        <v>84</v>
      </c>
      <c r="C4" s="64" t="s">
        <v>551</v>
      </c>
      <c r="D4" s="64" t="s">
        <v>205</v>
      </c>
      <c r="E4" s="64"/>
      <c r="F4" s="64" t="s">
        <v>206</v>
      </c>
      <c r="G4" s="64"/>
      <c r="H4" s="64" t="s">
        <v>526</v>
      </c>
      <c r="I4" s="64"/>
      <c r="J4" s="64"/>
      <c r="K4" s="64"/>
      <c r="L4" s="64"/>
      <c r="M4" t="s">
        <v>571</v>
      </c>
      <c r="O4" s="127" t="s">
        <v>205</v>
      </c>
      <c r="AB4" t="s">
        <v>60</v>
      </c>
      <c r="AC4" t="s">
        <v>61</v>
      </c>
      <c r="AD4" t="s">
        <v>62</v>
      </c>
      <c r="AI4" t="s">
        <v>534</v>
      </c>
    </row>
    <row r="5" spans="1:35" x14ac:dyDescent="0.3">
      <c r="A5" s="64">
        <v>61</v>
      </c>
      <c r="B5" s="64" t="s">
        <v>85</v>
      </c>
      <c r="C5" s="64" t="s">
        <v>551</v>
      </c>
      <c r="D5" s="64" t="s">
        <v>205</v>
      </c>
      <c r="E5" s="64"/>
      <c r="F5" s="64" t="s">
        <v>206</v>
      </c>
      <c r="G5" s="64"/>
      <c r="H5" s="64" t="s">
        <v>526</v>
      </c>
      <c r="I5" s="64"/>
      <c r="J5" s="64"/>
      <c r="K5" s="64"/>
      <c r="L5" s="64"/>
      <c r="M5" t="s">
        <v>571</v>
      </c>
      <c r="O5" s="127" t="s">
        <v>205</v>
      </c>
      <c r="AB5" t="s">
        <v>68</v>
      </c>
      <c r="AC5" t="s">
        <v>55</v>
      </c>
      <c r="AD5" t="s">
        <v>524</v>
      </c>
      <c r="AE5" t="s">
        <v>525</v>
      </c>
      <c r="AI5" t="s">
        <v>536</v>
      </c>
    </row>
    <row r="6" spans="1:35" x14ac:dyDescent="0.3">
      <c r="A6" s="64">
        <v>62</v>
      </c>
      <c r="B6" s="64" t="s">
        <v>86</v>
      </c>
      <c r="C6" s="64" t="s">
        <v>551</v>
      </c>
      <c r="D6" s="64" t="s">
        <v>205</v>
      </c>
      <c r="E6" s="64"/>
      <c r="F6" s="64" t="s">
        <v>206</v>
      </c>
      <c r="G6" s="64"/>
      <c r="H6" s="64" t="s">
        <v>208</v>
      </c>
      <c r="I6" s="64"/>
      <c r="J6" s="64"/>
      <c r="K6" s="64"/>
      <c r="L6" s="64"/>
      <c r="M6" t="s">
        <v>571</v>
      </c>
      <c r="O6" s="127" t="s">
        <v>205</v>
      </c>
      <c r="AB6" t="s">
        <v>70</v>
      </c>
      <c r="AC6" t="s">
        <v>54</v>
      </c>
      <c r="AD6" t="s">
        <v>55</v>
      </c>
      <c r="AI6" t="s">
        <v>537</v>
      </c>
    </row>
    <row r="7" spans="1:35" x14ac:dyDescent="0.3">
      <c r="A7" s="64">
        <v>63</v>
      </c>
      <c r="B7" s="64" t="s">
        <v>87</v>
      </c>
      <c r="C7" s="64" t="s">
        <v>551</v>
      </c>
      <c r="D7" s="64" t="s">
        <v>205</v>
      </c>
      <c r="E7" s="64"/>
      <c r="F7" s="64" t="s">
        <v>206</v>
      </c>
      <c r="G7" s="64"/>
      <c r="H7" s="64" t="s">
        <v>526</v>
      </c>
      <c r="I7" s="64"/>
      <c r="J7" s="64"/>
      <c r="K7" s="64"/>
      <c r="L7" s="64"/>
      <c r="M7" t="s">
        <v>571</v>
      </c>
      <c r="O7" s="127" t="s">
        <v>205</v>
      </c>
      <c r="AB7" t="s">
        <v>552</v>
      </c>
      <c r="AC7" t="s">
        <v>55</v>
      </c>
      <c r="AD7" t="s">
        <v>54</v>
      </c>
    </row>
    <row r="8" spans="1:35" x14ac:dyDescent="0.3">
      <c r="A8" s="64">
        <v>64</v>
      </c>
      <c r="B8" s="64" t="s">
        <v>88</v>
      </c>
      <c r="C8" s="64" t="s">
        <v>551</v>
      </c>
      <c r="D8" s="64" t="s">
        <v>205</v>
      </c>
      <c r="E8" s="64"/>
      <c r="F8" s="64" t="s">
        <v>206</v>
      </c>
      <c r="G8" s="64"/>
      <c r="H8" s="64" t="s">
        <v>526</v>
      </c>
      <c r="I8" s="64"/>
      <c r="J8" s="64"/>
      <c r="K8" s="64"/>
      <c r="L8" s="64"/>
      <c r="M8" t="s">
        <v>571</v>
      </c>
      <c r="O8" s="127" t="s">
        <v>205</v>
      </c>
      <c r="AB8" t="s">
        <v>721</v>
      </c>
      <c r="AC8" t="s">
        <v>722</v>
      </c>
      <c r="AD8" t="s">
        <v>723</v>
      </c>
    </row>
    <row r="9" spans="1:35" x14ac:dyDescent="0.3">
      <c r="A9" s="64">
        <v>65</v>
      </c>
      <c r="B9" s="64" t="s">
        <v>89</v>
      </c>
      <c r="C9" s="64" t="s">
        <v>551</v>
      </c>
      <c r="D9" s="64" t="s">
        <v>205</v>
      </c>
      <c r="E9" s="64"/>
      <c r="F9" s="64" t="s">
        <v>206</v>
      </c>
      <c r="G9" s="64"/>
      <c r="H9" s="64" t="s">
        <v>526</v>
      </c>
      <c r="I9" s="64"/>
      <c r="J9" s="64"/>
      <c r="K9" s="64"/>
      <c r="L9" s="64"/>
      <c r="M9" t="s">
        <v>571</v>
      </c>
      <c r="O9" s="127" t="s">
        <v>205</v>
      </c>
      <c r="AB9" s="55" t="s">
        <v>543</v>
      </c>
      <c r="AI9" s="55" t="s">
        <v>539</v>
      </c>
    </row>
    <row r="10" spans="1:35" x14ac:dyDescent="0.3">
      <c r="A10" s="64">
        <v>66</v>
      </c>
      <c r="B10" s="64" t="s">
        <v>90</v>
      </c>
      <c r="C10" s="64" t="s">
        <v>551</v>
      </c>
      <c r="D10" s="64" t="s">
        <v>205</v>
      </c>
      <c r="E10" s="64"/>
      <c r="F10" s="64" t="s">
        <v>206</v>
      </c>
      <c r="G10" s="64"/>
      <c r="H10" s="64" t="s">
        <v>208</v>
      </c>
      <c r="I10" s="64"/>
      <c r="J10" s="64"/>
      <c r="K10" s="64"/>
      <c r="L10" s="64"/>
      <c r="M10" t="s">
        <v>571</v>
      </c>
      <c r="O10" s="127" t="s">
        <v>205</v>
      </c>
      <c r="AI10" t="s">
        <v>531</v>
      </c>
    </row>
    <row r="11" spans="1:35" x14ac:dyDescent="0.3">
      <c r="A11" s="66" t="s">
        <v>530</v>
      </c>
      <c r="B11" s="64" t="s">
        <v>91</v>
      </c>
      <c r="C11" s="64" t="s">
        <v>207</v>
      </c>
      <c r="D11" s="64" t="s">
        <v>205</v>
      </c>
      <c r="E11" s="64"/>
      <c r="F11" s="64" t="s">
        <v>206</v>
      </c>
      <c r="G11" s="64"/>
      <c r="H11" s="64" t="s">
        <v>208</v>
      </c>
      <c r="I11" s="64"/>
      <c r="J11" s="64"/>
      <c r="K11" s="64"/>
      <c r="L11" s="64"/>
      <c r="M11" t="s">
        <v>571</v>
      </c>
      <c r="O11" s="127" t="s">
        <v>205</v>
      </c>
      <c r="AB11" s="759" t="s">
        <v>1060</v>
      </c>
      <c r="AC11" s="758"/>
      <c r="AD11" s="758"/>
      <c r="AE11" s="758"/>
      <c r="AI11" t="s">
        <v>533</v>
      </c>
    </row>
    <row r="12" spans="1:35" x14ac:dyDescent="0.3">
      <c r="A12" s="64">
        <v>70</v>
      </c>
      <c r="B12" s="64" t="s">
        <v>92</v>
      </c>
      <c r="C12" s="64" t="s">
        <v>207</v>
      </c>
      <c r="D12" s="64" t="s">
        <v>205</v>
      </c>
      <c r="E12" s="64"/>
      <c r="F12" s="64" t="s">
        <v>206</v>
      </c>
      <c r="G12" s="64"/>
      <c r="H12" s="64" t="s">
        <v>208</v>
      </c>
      <c r="I12" s="64"/>
      <c r="J12" s="64"/>
      <c r="K12" s="64"/>
      <c r="L12" s="64"/>
      <c r="M12" t="s">
        <v>571</v>
      </c>
      <c r="O12" s="127" t="s">
        <v>205</v>
      </c>
      <c r="AB12" s="758" t="s">
        <v>544</v>
      </c>
      <c r="AC12" s="758" t="s">
        <v>545</v>
      </c>
      <c r="AD12" s="758" t="s">
        <v>546</v>
      </c>
      <c r="AE12" s="758" t="s">
        <v>547</v>
      </c>
      <c r="AI12" t="s">
        <v>540</v>
      </c>
    </row>
    <row r="13" spans="1:35" x14ac:dyDescent="0.3">
      <c r="A13" s="64">
        <v>71</v>
      </c>
      <c r="B13" s="64" t="s">
        <v>93</v>
      </c>
      <c r="C13" s="64" t="s">
        <v>207</v>
      </c>
      <c r="D13" s="64" t="s">
        <v>205</v>
      </c>
      <c r="E13" s="64"/>
      <c r="F13" s="64" t="s">
        <v>206</v>
      </c>
      <c r="G13" s="64"/>
      <c r="H13" s="64" t="s">
        <v>208</v>
      </c>
      <c r="I13" s="64"/>
      <c r="J13" s="64"/>
      <c r="K13" s="64"/>
      <c r="L13" s="64"/>
      <c r="M13" t="s">
        <v>571</v>
      </c>
      <c r="O13" s="127" t="s">
        <v>205</v>
      </c>
      <c r="AB13" s="758">
        <v>240</v>
      </c>
      <c r="AC13" s="758" t="s">
        <v>143</v>
      </c>
      <c r="AD13" s="758">
        <f>COUNTIF('Rechner_ÖR2uHALM2C.1'!$E$50:$E$249,Datengrundlage!AB13)</f>
        <v>0</v>
      </c>
      <c r="AE13" s="758">
        <f>IF(AD13&gt;=1,1,0)</f>
        <v>0</v>
      </c>
      <c r="AI13" t="s">
        <v>534</v>
      </c>
    </row>
    <row r="14" spans="1:35" x14ac:dyDescent="0.3">
      <c r="A14" s="64">
        <v>72</v>
      </c>
      <c r="B14" s="64" t="s">
        <v>94</v>
      </c>
      <c r="C14" s="64" t="s">
        <v>207</v>
      </c>
      <c r="D14" s="64" t="s">
        <v>205</v>
      </c>
      <c r="E14" s="64"/>
      <c r="F14" s="64" t="s">
        <v>206</v>
      </c>
      <c r="G14" s="64"/>
      <c r="H14" s="64" t="s">
        <v>208</v>
      </c>
      <c r="I14" s="64"/>
      <c r="J14" s="64"/>
      <c r="K14" s="64"/>
      <c r="L14" s="64"/>
      <c r="M14" t="s">
        <v>571</v>
      </c>
      <c r="O14" s="127" t="s">
        <v>205</v>
      </c>
      <c r="AB14" s="758">
        <v>250</v>
      </c>
      <c r="AC14" s="758" t="s">
        <v>144</v>
      </c>
      <c r="AD14" s="758">
        <f>COUNTIF('Rechner_ÖR2uHALM2C.1'!$E$50:$E$249,Datengrundlage!AB14)</f>
        <v>0</v>
      </c>
      <c r="AE14" s="758">
        <f t="shared" ref="AE14:AE18" si="0">IF(AD14&gt;=1,1,0)</f>
        <v>0</v>
      </c>
      <c r="AI14" t="s">
        <v>518</v>
      </c>
    </row>
    <row r="15" spans="1:35" x14ac:dyDescent="0.3">
      <c r="A15" s="64">
        <v>73</v>
      </c>
      <c r="B15" s="64" t="s">
        <v>95</v>
      </c>
      <c r="C15" s="64" t="s">
        <v>207</v>
      </c>
      <c r="D15" s="64" t="s">
        <v>205</v>
      </c>
      <c r="E15" s="64"/>
      <c r="F15" s="64" t="s">
        <v>206</v>
      </c>
      <c r="G15" s="64"/>
      <c r="H15" s="64" t="s">
        <v>208</v>
      </c>
      <c r="I15" s="64"/>
      <c r="J15" s="64"/>
      <c r="K15" s="64"/>
      <c r="L15" s="64"/>
      <c r="M15" t="s">
        <v>571</v>
      </c>
      <c r="O15" s="127" t="s">
        <v>205</v>
      </c>
      <c r="AB15" s="758">
        <v>425</v>
      </c>
      <c r="AC15" s="758" t="s">
        <v>156</v>
      </c>
      <c r="AD15" s="758">
        <f>COUNTIF('Rechner_ÖR2uHALM2C.1'!$E$50:$E$249,Datengrundlage!AB15)</f>
        <v>0</v>
      </c>
      <c r="AE15" s="758">
        <f t="shared" si="0"/>
        <v>0</v>
      </c>
      <c r="AI15" t="s">
        <v>520</v>
      </c>
    </row>
    <row r="16" spans="1:35" x14ac:dyDescent="0.3">
      <c r="A16" s="64">
        <v>74</v>
      </c>
      <c r="B16" s="64" t="s">
        <v>96</v>
      </c>
      <c r="C16" s="64" t="s">
        <v>207</v>
      </c>
      <c r="D16" s="64" t="s">
        <v>205</v>
      </c>
      <c r="E16" s="64"/>
      <c r="F16" s="64" t="s">
        <v>206</v>
      </c>
      <c r="G16" s="64"/>
      <c r="H16" s="64" t="s">
        <v>208</v>
      </c>
      <c r="I16" s="64"/>
      <c r="J16" s="64"/>
      <c r="K16" s="64"/>
      <c r="L16" s="64"/>
      <c r="M16" t="s">
        <v>571</v>
      </c>
      <c r="O16" s="127" t="s">
        <v>205</v>
      </c>
      <c r="AB16" s="758">
        <v>432</v>
      </c>
      <c r="AC16" s="758" t="s">
        <v>163</v>
      </c>
      <c r="AD16" s="758">
        <f>COUNTIF('Rechner_ÖR2uHALM2C.1'!$E$50:$E$249,Datengrundlage!AB16)</f>
        <v>0</v>
      </c>
      <c r="AE16" s="758">
        <f t="shared" si="0"/>
        <v>0</v>
      </c>
    </row>
    <row r="17" spans="1:36" x14ac:dyDescent="0.3">
      <c r="A17" s="64">
        <v>75</v>
      </c>
      <c r="B17" s="64" t="s">
        <v>97</v>
      </c>
      <c r="C17" s="64" t="s">
        <v>207</v>
      </c>
      <c r="D17" s="64" t="s">
        <v>205</v>
      </c>
      <c r="E17" s="64"/>
      <c r="F17" s="64" t="s">
        <v>206</v>
      </c>
      <c r="G17" s="64"/>
      <c r="H17" s="64" t="s">
        <v>208</v>
      </c>
      <c r="I17" s="64"/>
      <c r="J17" s="64"/>
      <c r="K17" s="64"/>
      <c r="L17" s="64"/>
      <c r="M17" t="s">
        <v>571</v>
      </c>
      <c r="O17" s="127" t="s">
        <v>205</v>
      </c>
      <c r="AB17" s="758">
        <v>434</v>
      </c>
      <c r="AC17" s="758" t="s">
        <v>165</v>
      </c>
      <c r="AD17" s="758">
        <f>COUNTIF('Rechner_ÖR2uHALM2C.1'!$E$50:$E$249,Datengrundlage!AB17)</f>
        <v>0</v>
      </c>
      <c r="AE17" s="758">
        <f t="shared" si="0"/>
        <v>0</v>
      </c>
      <c r="AI17" s="55" t="s">
        <v>541</v>
      </c>
    </row>
    <row r="18" spans="1:36" x14ac:dyDescent="0.3">
      <c r="A18" s="64">
        <v>76</v>
      </c>
      <c r="B18" s="64" t="s">
        <v>98</v>
      </c>
      <c r="C18" s="64" t="s">
        <v>207</v>
      </c>
      <c r="D18" s="64" t="s">
        <v>205</v>
      </c>
      <c r="E18" s="64"/>
      <c r="F18" s="64" t="s">
        <v>206</v>
      </c>
      <c r="G18" s="64"/>
      <c r="H18" s="64" t="s">
        <v>208</v>
      </c>
      <c r="I18" s="64"/>
      <c r="J18" s="64"/>
      <c r="K18" s="64"/>
      <c r="L18" s="64"/>
      <c r="M18" t="s">
        <v>571</v>
      </c>
      <c r="O18" s="127" t="s">
        <v>205</v>
      </c>
      <c r="AB18" s="758">
        <v>883</v>
      </c>
      <c r="AC18" s="758" t="s">
        <v>476</v>
      </c>
      <c r="AD18" s="758">
        <f>COUNTIF('Rechner_ÖR2uHALM2C.1'!$E$50:$E$249,Datengrundlage!AB18)</f>
        <v>0</v>
      </c>
      <c r="AE18" s="758">
        <f t="shared" si="0"/>
        <v>0</v>
      </c>
      <c r="AI18" t="s">
        <v>31</v>
      </c>
    </row>
    <row r="19" spans="1:36" x14ac:dyDescent="0.3">
      <c r="A19" s="64">
        <v>77</v>
      </c>
      <c r="B19" s="64" t="s">
        <v>99</v>
      </c>
      <c r="C19" s="64" t="s">
        <v>207</v>
      </c>
      <c r="D19" s="64" t="s">
        <v>205</v>
      </c>
      <c r="E19" s="64"/>
      <c r="F19" s="64" t="s">
        <v>206</v>
      </c>
      <c r="G19" s="64"/>
      <c r="H19" s="64" t="s">
        <v>208</v>
      </c>
      <c r="I19" s="64"/>
      <c r="J19" s="64"/>
      <c r="K19" s="64"/>
      <c r="L19" s="64"/>
      <c r="M19" t="s">
        <v>571</v>
      </c>
      <c r="O19" s="127" t="s">
        <v>205</v>
      </c>
      <c r="AB19" s="758" t="s">
        <v>548</v>
      </c>
      <c r="AC19" s="758"/>
      <c r="AD19" s="758"/>
      <c r="AE19" s="758">
        <f>SUM(AE13:AE18)</f>
        <v>0</v>
      </c>
      <c r="AI19" t="s">
        <v>535</v>
      </c>
    </row>
    <row r="20" spans="1:36" x14ac:dyDescent="0.3">
      <c r="A20" s="64">
        <v>78</v>
      </c>
      <c r="B20" s="67" t="s">
        <v>100</v>
      </c>
      <c r="C20" s="64" t="s">
        <v>207</v>
      </c>
      <c r="D20" s="64" t="s">
        <v>205</v>
      </c>
      <c r="E20" s="64"/>
      <c r="F20" s="64" t="s">
        <v>206</v>
      </c>
      <c r="G20" s="64"/>
      <c r="H20" s="64" t="s">
        <v>208</v>
      </c>
      <c r="I20" s="64"/>
      <c r="J20" s="65"/>
      <c r="K20" s="64"/>
      <c r="L20" s="64"/>
      <c r="M20" t="s">
        <v>571</v>
      </c>
      <c r="O20" s="127" t="s">
        <v>205</v>
      </c>
      <c r="AB20" s="758" t="s">
        <v>549</v>
      </c>
      <c r="AC20" s="758"/>
      <c r="AD20" s="758"/>
      <c r="AE20" s="758">
        <f>IF(AE19&gt;1,AE19-1,0)</f>
        <v>0</v>
      </c>
      <c r="AI20" t="s">
        <v>517</v>
      </c>
    </row>
    <row r="21" spans="1:36" x14ac:dyDescent="0.3">
      <c r="A21" s="64">
        <v>79</v>
      </c>
      <c r="B21" s="67" t="s">
        <v>101</v>
      </c>
      <c r="C21" s="64" t="s">
        <v>207</v>
      </c>
      <c r="D21" s="64" t="s">
        <v>205</v>
      </c>
      <c r="E21" s="64"/>
      <c r="F21" s="64" t="s">
        <v>206</v>
      </c>
      <c r="G21" s="64"/>
      <c r="H21" s="64"/>
      <c r="I21" s="64"/>
      <c r="J21" s="65"/>
      <c r="K21" s="64"/>
      <c r="L21" s="64"/>
      <c r="M21" t="s">
        <v>571</v>
      </c>
      <c r="O21" s="127" t="s">
        <v>205</v>
      </c>
      <c r="AI21" t="s">
        <v>519</v>
      </c>
    </row>
    <row r="22" spans="1:36" x14ac:dyDescent="0.3">
      <c r="A22" s="64">
        <v>80</v>
      </c>
      <c r="B22" s="64" t="s">
        <v>102</v>
      </c>
      <c r="C22" s="64" t="s">
        <v>207</v>
      </c>
      <c r="D22" s="64" t="s">
        <v>205</v>
      </c>
      <c r="E22" s="64"/>
      <c r="F22" s="64" t="s">
        <v>206</v>
      </c>
      <c r="G22" s="64"/>
      <c r="H22" s="64"/>
      <c r="I22" s="64"/>
      <c r="J22" s="64"/>
      <c r="K22" s="64"/>
      <c r="L22" s="64"/>
      <c r="M22" t="s">
        <v>571</v>
      </c>
      <c r="O22" s="127" t="s">
        <v>205</v>
      </c>
      <c r="AI22" t="s">
        <v>519</v>
      </c>
    </row>
    <row r="23" spans="1:36" x14ac:dyDescent="0.3">
      <c r="A23" s="64">
        <v>98</v>
      </c>
      <c r="B23" s="64" t="s">
        <v>103</v>
      </c>
      <c r="C23" s="64" t="s">
        <v>207</v>
      </c>
      <c r="D23" s="64" t="s">
        <v>205</v>
      </c>
      <c r="E23" s="64"/>
      <c r="F23" s="64" t="s">
        <v>206</v>
      </c>
      <c r="G23" s="64"/>
      <c r="H23" s="64" t="s">
        <v>208</v>
      </c>
      <c r="I23" s="64"/>
      <c r="J23" s="64"/>
      <c r="K23" s="64"/>
      <c r="L23" s="64"/>
      <c r="M23" t="s">
        <v>571</v>
      </c>
      <c r="O23" s="127" t="s">
        <v>205</v>
      </c>
      <c r="AB23" s="757" t="s">
        <v>1061</v>
      </c>
      <c r="AC23" s="758"/>
      <c r="AD23" s="758"/>
      <c r="AE23" s="758"/>
      <c r="AI23" t="s">
        <v>521</v>
      </c>
    </row>
    <row r="24" spans="1:36" x14ac:dyDescent="0.3">
      <c r="A24" s="64">
        <v>99</v>
      </c>
      <c r="B24" s="64" t="s">
        <v>104</v>
      </c>
      <c r="C24" s="64" t="s">
        <v>207</v>
      </c>
      <c r="D24" s="64" t="s">
        <v>205</v>
      </c>
      <c r="E24" s="64"/>
      <c r="F24" s="64" t="s">
        <v>206</v>
      </c>
      <c r="G24" s="64"/>
      <c r="H24" s="64" t="s">
        <v>208</v>
      </c>
      <c r="I24" s="64"/>
      <c r="J24" s="64"/>
      <c r="K24" s="64"/>
      <c r="L24" s="64"/>
      <c r="M24" t="s">
        <v>571</v>
      </c>
      <c r="O24" s="127" t="s">
        <v>205</v>
      </c>
      <c r="AB24" s="758" t="s">
        <v>544</v>
      </c>
      <c r="AC24" s="758" t="s">
        <v>545</v>
      </c>
      <c r="AD24" s="758" t="s">
        <v>546</v>
      </c>
      <c r="AE24" s="758" t="s">
        <v>547</v>
      </c>
    </row>
    <row r="25" spans="1:36" x14ac:dyDescent="0.3">
      <c r="A25" s="64">
        <v>81</v>
      </c>
      <c r="B25" s="64" t="s">
        <v>105</v>
      </c>
      <c r="C25" s="64" t="s">
        <v>207</v>
      </c>
      <c r="D25" s="64" t="s">
        <v>208</v>
      </c>
      <c r="E25" s="64" t="s">
        <v>209</v>
      </c>
      <c r="F25" s="64" t="s">
        <v>206</v>
      </c>
      <c r="G25" s="64"/>
      <c r="H25" s="64" t="s">
        <v>208</v>
      </c>
      <c r="I25" s="64"/>
      <c r="J25" s="64"/>
      <c r="K25" s="64"/>
      <c r="L25" s="64"/>
      <c r="M25" t="s">
        <v>571</v>
      </c>
      <c r="O25" s="127" t="s">
        <v>205</v>
      </c>
      <c r="AB25" s="758">
        <v>125</v>
      </c>
      <c r="AC25" s="758" t="s">
        <v>126</v>
      </c>
      <c r="AD25" s="758">
        <f>COUNTIF('Rechner_ÖR2uHALM2C.1'!$E$50:$E$249,Datengrundlage!AB25)</f>
        <v>0</v>
      </c>
      <c r="AE25" s="758">
        <f t="shared" ref="AE25:AE39" si="1">IF(AD25&gt;=1,1,0)</f>
        <v>0</v>
      </c>
      <c r="AI25" s="55" t="s">
        <v>23</v>
      </c>
    </row>
    <row r="26" spans="1:36" x14ac:dyDescent="0.3">
      <c r="A26" s="64">
        <v>82</v>
      </c>
      <c r="B26" s="64" t="s">
        <v>106</v>
      </c>
      <c r="C26" s="64" t="s">
        <v>207</v>
      </c>
      <c r="D26" s="64" t="s">
        <v>208</v>
      </c>
      <c r="E26" s="64" t="s">
        <v>210</v>
      </c>
      <c r="F26" s="64" t="s">
        <v>206</v>
      </c>
      <c r="G26" s="64"/>
      <c r="H26" s="64" t="s">
        <v>208</v>
      </c>
      <c r="I26" s="64"/>
      <c r="J26" s="64"/>
      <c r="K26" s="64"/>
      <c r="L26" s="64"/>
      <c r="M26" t="s">
        <v>571</v>
      </c>
      <c r="O26" s="127" t="s">
        <v>205</v>
      </c>
      <c r="AB26" s="758">
        <v>126</v>
      </c>
      <c r="AC26" s="758" t="s">
        <v>127</v>
      </c>
      <c r="AD26" s="758">
        <f>COUNTIF('Rechner_ÖR2uHALM2C.1'!$E$50:$E$249,Datengrundlage!AB26)</f>
        <v>0</v>
      </c>
      <c r="AE26" s="758">
        <f t="shared" si="1"/>
        <v>0</v>
      </c>
      <c r="AI26" t="s">
        <v>559</v>
      </c>
      <c r="AJ26">
        <f>COUNTIF('Rechner_ÖR2uHALM2C.1'!AF50:AF249,"")</f>
        <v>200</v>
      </c>
    </row>
    <row r="27" spans="1:36" x14ac:dyDescent="0.3">
      <c r="A27" s="64">
        <v>83</v>
      </c>
      <c r="B27" s="64" t="s">
        <v>107</v>
      </c>
      <c r="C27" s="64" t="s">
        <v>207</v>
      </c>
      <c r="D27" s="64" t="s">
        <v>208</v>
      </c>
      <c r="E27" s="64"/>
      <c r="F27" s="64" t="s">
        <v>206</v>
      </c>
      <c r="G27" s="64"/>
      <c r="H27" s="64" t="s">
        <v>208</v>
      </c>
      <c r="I27" s="64"/>
      <c r="J27" s="64"/>
      <c r="K27" s="64"/>
      <c r="L27" s="64"/>
      <c r="M27" t="s">
        <v>571</v>
      </c>
      <c r="O27" s="127" t="s">
        <v>205</v>
      </c>
      <c r="AB27" s="758">
        <v>144</v>
      </c>
      <c r="AC27" s="758" t="s">
        <v>38</v>
      </c>
      <c r="AD27" s="758">
        <f>COUNTIF('Rechner_ÖR2uHALM2C.1'!$E$50:$E$249,Datengrundlage!AB27)</f>
        <v>0</v>
      </c>
      <c r="AE27" s="758">
        <f t="shared" si="1"/>
        <v>0</v>
      </c>
    </row>
    <row r="28" spans="1:36" x14ac:dyDescent="0.3">
      <c r="A28" s="64">
        <v>84</v>
      </c>
      <c r="B28" s="67" t="s">
        <v>108</v>
      </c>
      <c r="C28" s="64" t="s">
        <v>207</v>
      </c>
      <c r="D28" s="64" t="s">
        <v>208</v>
      </c>
      <c r="E28" s="64"/>
      <c r="F28" s="64" t="s">
        <v>206</v>
      </c>
      <c r="G28" s="64"/>
      <c r="H28" s="64" t="s">
        <v>526</v>
      </c>
      <c r="I28" s="64"/>
      <c r="J28" s="65"/>
      <c r="K28" s="64"/>
      <c r="L28" s="64"/>
      <c r="M28" t="s">
        <v>571</v>
      </c>
      <c r="O28" s="127" t="s">
        <v>205</v>
      </c>
      <c r="AB28" s="758">
        <v>145</v>
      </c>
      <c r="AC28" s="758" t="s">
        <v>129</v>
      </c>
      <c r="AD28" s="758">
        <f>COUNTIF('Rechner_ÖR2uHALM2C.1'!$E$50:$E$249,Datengrundlage!AB28)</f>
        <v>0</v>
      </c>
      <c r="AE28" s="758">
        <f t="shared" si="1"/>
        <v>0</v>
      </c>
    </row>
    <row r="29" spans="1:36" x14ac:dyDescent="0.3">
      <c r="A29" s="64">
        <v>88</v>
      </c>
      <c r="B29" s="67" t="s">
        <v>109</v>
      </c>
      <c r="C29" s="64" t="s">
        <v>551</v>
      </c>
      <c r="D29" s="64" t="s">
        <v>208</v>
      </c>
      <c r="E29" s="64"/>
      <c r="F29" s="64" t="s">
        <v>206</v>
      </c>
      <c r="G29" s="64"/>
      <c r="H29" s="64" t="s">
        <v>527</v>
      </c>
      <c r="I29" s="64"/>
      <c r="J29" s="64"/>
      <c r="K29" s="64"/>
      <c r="L29" s="64"/>
      <c r="M29" t="s">
        <v>571</v>
      </c>
      <c r="O29" s="127" t="s">
        <v>205</v>
      </c>
      <c r="AB29" s="758">
        <v>150</v>
      </c>
      <c r="AC29" s="758" t="s">
        <v>131</v>
      </c>
      <c r="AD29" s="758">
        <f>COUNTIF('Rechner_ÖR2uHALM2C.1'!$E$50:$E$249,Datengrundlage!AB29)</f>
        <v>0</v>
      </c>
      <c r="AE29" s="758">
        <f t="shared" si="1"/>
        <v>0</v>
      </c>
    </row>
    <row r="30" spans="1:36" x14ac:dyDescent="0.3">
      <c r="A30" s="64">
        <v>89</v>
      </c>
      <c r="B30" s="67" t="s">
        <v>110</v>
      </c>
      <c r="C30" s="64" t="s">
        <v>551</v>
      </c>
      <c r="D30" s="64" t="s">
        <v>208</v>
      </c>
      <c r="E30" s="64"/>
      <c r="F30" s="64" t="s">
        <v>206</v>
      </c>
      <c r="G30" s="64"/>
      <c r="H30" s="64" t="s">
        <v>527</v>
      </c>
      <c r="I30" s="64"/>
      <c r="J30" s="64"/>
      <c r="K30" s="64"/>
      <c r="L30" s="64"/>
      <c r="M30" t="s">
        <v>571</v>
      </c>
      <c r="O30" s="127" t="s">
        <v>205</v>
      </c>
      <c r="AB30" s="758">
        <v>910</v>
      </c>
      <c r="AC30" s="758" t="s">
        <v>186</v>
      </c>
      <c r="AD30" s="758">
        <f>COUNTIF('Rechner_ÖR2uHALM2C.1'!$E$50:$E$249,Datengrundlage!AB30)</f>
        <v>0</v>
      </c>
      <c r="AE30" s="758">
        <f t="shared" si="1"/>
        <v>0</v>
      </c>
    </row>
    <row r="31" spans="1:36" x14ac:dyDescent="0.3">
      <c r="A31" s="64">
        <v>90</v>
      </c>
      <c r="B31" s="67" t="s">
        <v>111</v>
      </c>
      <c r="C31" s="64" t="s">
        <v>551</v>
      </c>
      <c r="D31" s="64" t="s">
        <v>208</v>
      </c>
      <c r="E31" s="64"/>
      <c r="F31" s="64" t="s">
        <v>206</v>
      </c>
      <c r="G31" s="64"/>
      <c r="H31" s="64" t="s">
        <v>527</v>
      </c>
      <c r="I31" s="64"/>
      <c r="J31" s="65"/>
      <c r="K31" s="64"/>
      <c r="L31" s="64"/>
      <c r="M31" t="s">
        <v>571</v>
      </c>
      <c r="O31" s="127" t="s">
        <v>205</v>
      </c>
      <c r="AB31" s="758">
        <v>912</v>
      </c>
      <c r="AC31" s="758" t="s">
        <v>188</v>
      </c>
      <c r="AD31" s="758">
        <f>COUNTIF('Rechner_ÖR2uHALM2C.1'!$E$50:$E$249,Datengrundlage!AB31)</f>
        <v>0</v>
      </c>
      <c r="AE31" s="758">
        <f t="shared" si="1"/>
        <v>0</v>
      </c>
    </row>
    <row r="32" spans="1:36" x14ac:dyDescent="0.3">
      <c r="A32" s="64">
        <v>91</v>
      </c>
      <c r="B32" s="67" t="s">
        <v>112</v>
      </c>
      <c r="C32" s="64" t="s">
        <v>211</v>
      </c>
      <c r="D32" s="64" t="s">
        <v>208</v>
      </c>
      <c r="E32" s="64"/>
      <c r="F32" s="64" t="s">
        <v>206</v>
      </c>
      <c r="G32" s="64"/>
      <c r="H32" s="64" t="s">
        <v>527</v>
      </c>
      <c r="I32" s="64"/>
      <c r="J32" s="65"/>
      <c r="K32" s="64"/>
      <c r="L32" s="64"/>
      <c r="M32" t="s">
        <v>571</v>
      </c>
      <c r="O32" s="127" t="s">
        <v>205</v>
      </c>
      <c r="AB32" s="758">
        <v>913</v>
      </c>
      <c r="AC32" s="758" t="s">
        <v>189</v>
      </c>
      <c r="AD32" s="758">
        <f>COUNTIF('Rechner_ÖR2uHALM2C.1'!$E$50:$E$249,Datengrundlage!AB32)</f>
        <v>0</v>
      </c>
      <c r="AE32" s="758">
        <f t="shared" si="1"/>
        <v>0</v>
      </c>
    </row>
    <row r="33" spans="1:31" x14ac:dyDescent="0.3">
      <c r="A33" s="64">
        <v>92</v>
      </c>
      <c r="B33" s="67" t="s">
        <v>113</v>
      </c>
      <c r="C33" s="64" t="s">
        <v>211</v>
      </c>
      <c r="D33" s="64" t="s">
        <v>208</v>
      </c>
      <c r="E33" s="64"/>
      <c r="F33" s="64" t="s">
        <v>206</v>
      </c>
      <c r="G33" s="64"/>
      <c r="H33" s="64" t="s">
        <v>527</v>
      </c>
      <c r="I33" s="64"/>
      <c r="J33" s="65"/>
      <c r="K33" s="64"/>
      <c r="L33" s="64"/>
      <c r="M33" t="s">
        <v>571</v>
      </c>
      <c r="O33" s="127" t="s">
        <v>205</v>
      </c>
      <c r="AB33" s="758">
        <v>914</v>
      </c>
      <c r="AC33" s="758" t="s">
        <v>190</v>
      </c>
      <c r="AD33" s="758">
        <f>COUNTIF('Rechner_ÖR2uHALM2C.1'!$E$50:$E$249,Datengrundlage!AB33)</f>
        <v>0</v>
      </c>
      <c r="AE33" s="758">
        <f t="shared" si="1"/>
        <v>0</v>
      </c>
    </row>
    <row r="34" spans="1:31" x14ac:dyDescent="0.3">
      <c r="A34" s="64">
        <v>93</v>
      </c>
      <c r="B34" s="67" t="s">
        <v>114</v>
      </c>
      <c r="C34" s="64" t="s">
        <v>212</v>
      </c>
      <c r="D34" s="64" t="s">
        <v>208</v>
      </c>
      <c r="E34" s="64"/>
      <c r="F34" s="64" t="s">
        <v>206</v>
      </c>
      <c r="G34" s="64"/>
      <c r="H34" s="64" t="s">
        <v>527</v>
      </c>
      <c r="I34" s="64"/>
      <c r="J34" s="64"/>
      <c r="K34" s="64"/>
      <c r="L34" s="64"/>
      <c r="M34" t="s">
        <v>571</v>
      </c>
      <c r="O34" s="127" t="s">
        <v>205</v>
      </c>
      <c r="W34" s="55"/>
      <c r="AB34" s="758">
        <v>917</v>
      </c>
      <c r="AC34" s="758" t="s">
        <v>191</v>
      </c>
      <c r="AD34" s="758">
        <f>COUNTIF('Rechner_ÖR2uHALM2C.1'!$E$50:$E$249,Datengrundlage!AB34)</f>
        <v>0</v>
      </c>
      <c r="AE34" s="758">
        <f t="shared" si="1"/>
        <v>0</v>
      </c>
    </row>
    <row r="35" spans="1:31" x14ac:dyDescent="0.3">
      <c r="A35" s="64">
        <v>94</v>
      </c>
      <c r="B35" s="64" t="s">
        <v>115</v>
      </c>
      <c r="C35" s="64" t="s">
        <v>207</v>
      </c>
      <c r="D35" s="64" t="s">
        <v>208</v>
      </c>
      <c r="E35" s="64" t="s">
        <v>209</v>
      </c>
      <c r="F35" s="64" t="s">
        <v>206</v>
      </c>
      <c r="G35" s="64"/>
      <c r="H35" s="64" t="s">
        <v>527</v>
      </c>
      <c r="I35" s="64"/>
      <c r="J35" s="64"/>
      <c r="K35" s="64"/>
      <c r="L35" s="64"/>
      <c r="M35" t="s">
        <v>571</v>
      </c>
      <c r="O35" s="127" t="s">
        <v>205</v>
      </c>
      <c r="AB35" s="758">
        <v>702</v>
      </c>
      <c r="AC35" s="758" t="s">
        <v>306</v>
      </c>
      <c r="AD35" s="758">
        <f>COUNTIF('Rechner_ÖR2uHALM2C.1'!$E$50:$E$249,Datengrundlage!AB35)</f>
        <v>0</v>
      </c>
      <c r="AE35" s="758">
        <f t="shared" si="1"/>
        <v>0</v>
      </c>
    </row>
    <row r="36" spans="1:31" x14ac:dyDescent="0.3">
      <c r="A36" s="64">
        <v>95</v>
      </c>
      <c r="B36" s="64" t="s">
        <v>116</v>
      </c>
      <c r="C36" s="64" t="s">
        <v>212</v>
      </c>
      <c r="D36" s="64" t="s">
        <v>208</v>
      </c>
      <c r="E36" s="64" t="s">
        <v>209</v>
      </c>
      <c r="F36" s="64" t="s">
        <v>206</v>
      </c>
      <c r="G36" s="64"/>
      <c r="H36" s="64" t="s">
        <v>527</v>
      </c>
      <c r="I36" s="64"/>
      <c r="J36" s="64"/>
      <c r="K36" s="64"/>
      <c r="L36" s="64"/>
      <c r="M36" t="s">
        <v>571</v>
      </c>
      <c r="O36" s="127" t="s">
        <v>205</v>
      </c>
      <c r="AB36" s="758">
        <v>866</v>
      </c>
      <c r="AC36" s="758" t="s">
        <v>416</v>
      </c>
      <c r="AD36" s="758">
        <f>COUNTIF('Rechner_ÖR2uHALM2C.1'!$E$50:$E$249,Datengrundlage!AB36)</f>
        <v>0</v>
      </c>
      <c r="AE36" s="758">
        <f t="shared" si="1"/>
        <v>0</v>
      </c>
    </row>
    <row r="37" spans="1:31" x14ac:dyDescent="0.3">
      <c r="A37" s="64">
        <v>96</v>
      </c>
      <c r="B37" s="64" t="s">
        <v>117</v>
      </c>
      <c r="C37" s="64" t="s">
        <v>207</v>
      </c>
      <c r="D37" s="64" t="s">
        <v>208</v>
      </c>
      <c r="E37" s="64" t="s">
        <v>209</v>
      </c>
      <c r="F37" s="64" t="s">
        <v>206</v>
      </c>
      <c r="G37" s="64"/>
      <c r="H37" s="64" t="s">
        <v>527</v>
      </c>
      <c r="I37" s="64"/>
      <c r="J37" s="64"/>
      <c r="K37" s="64"/>
      <c r="L37" s="64"/>
      <c r="M37" t="s">
        <v>571</v>
      </c>
      <c r="O37" s="127" t="s">
        <v>205</v>
      </c>
      <c r="AB37" s="758">
        <v>871</v>
      </c>
      <c r="AC37" s="758" t="s">
        <v>417</v>
      </c>
      <c r="AD37" s="758">
        <f>COUNTIF('Rechner_ÖR2uHALM2C.1'!$E$50:$E$249,Datengrundlage!AB37)</f>
        <v>0</v>
      </c>
      <c r="AE37" s="758">
        <f t="shared" si="1"/>
        <v>0</v>
      </c>
    </row>
    <row r="38" spans="1:31" x14ac:dyDescent="0.3">
      <c r="A38" s="64">
        <v>97</v>
      </c>
      <c r="B38" s="64" t="s">
        <v>118</v>
      </c>
      <c r="C38" s="64" t="s">
        <v>207</v>
      </c>
      <c r="D38" s="64" t="s">
        <v>208</v>
      </c>
      <c r="E38" s="64" t="s">
        <v>209</v>
      </c>
      <c r="F38" s="64" t="s">
        <v>206</v>
      </c>
      <c r="G38" s="64"/>
      <c r="H38" s="64" t="s">
        <v>527</v>
      </c>
      <c r="I38" s="64"/>
      <c r="J38" s="64"/>
      <c r="K38" s="64"/>
      <c r="L38" s="64"/>
      <c r="M38" t="s">
        <v>571</v>
      </c>
      <c r="O38" s="127" t="s">
        <v>205</v>
      </c>
      <c r="AB38" s="758">
        <v>882</v>
      </c>
      <c r="AC38" s="758" t="s">
        <v>475</v>
      </c>
      <c r="AD38" s="758">
        <f>COUNTIF('Rechner_ÖR2uHALM2C.1'!$E$50:$E$249,Datengrundlage!AB38)</f>
        <v>0</v>
      </c>
      <c r="AE38" s="758">
        <f t="shared" si="1"/>
        <v>0</v>
      </c>
    </row>
    <row r="39" spans="1:31" x14ac:dyDescent="0.3">
      <c r="A39">
        <v>112</v>
      </c>
      <c r="B39" t="s">
        <v>119</v>
      </c>
      <c r="C39" t="s">
        <v>204</v>
      </c>
      <c r="D39" t="s">
        <v>208</v>
      </c>
      <c r="E39" t="s">
        <v>213</v>
      </c>
      <c r="F39" t="s">
        <v>31</v>
      </c>
      <c r="G39" t="s">
        <v>31</v>
      </c>
      <c r="H39" t="s">
        <v>208</v>
      </c>
      <c r="M39">
        <v>0.1</v>
      </c>
      <c r="O39" s="127" t="s">
        <v>726</v>
      </c>
      <c r="AB39" s="758">
        <v>941</v>
      </c>
      <c r="AC39" s="758" t="s">
        <v>494</v>
      </c>
      <c r="AD39" s="758">
        <f>COUNTIF('Rechner_ÖR2uHALM2C.1'!$E$50:$E$249,Datengrundlage!AB39)</f>
        <v>0</v>
      </c>
      <c r="AE39" s="758">
        <f t="shared" si="1"/>
        <v>0</v>
      </c>
    </row>
    <row r="40" spans="1:31" x14ac:dyDescent="0.3">
      <c r="A40">
        <v>113</v>
      </c>
      <c r="B40" t="s">
        <v>120</v>
      </c>
      <c r="C40" t="s">
        <v>204</v>
      </c>
      <c r="D40" t="s">
        <v>208</v>
      </c>
      <c r="E40" t="s">
        <v>213</v>
      </c>
      <c r="F40" t="s">
        <v>31</v>
      </c>
      <c r="G40" t="s">
        <v>31</v>
      </c>
      <c r="H40" t="s">
        <v>208</v>
      </c>
      <c r="K40" t="s">
        <v>30</v>
      </c>
      <c r="M40">
        <v>0.14000000000000001</v>
      </c>
      <c r="O40" s="127" t="s">
        <v>727</v>
      </c>
      <c r="AB40" s="758" t="s">
        <v>548</v>
      </c>
      <c r="AC40" s="758"/>
      <c r="AD40" s="758"/>
      <c r="AE40" s="758">
        <f>SUM(AE25:AE39)</f>
        <v>0</v>
      </c>
    </row>
    <row r="41" spans="1:31" x14ac:dyDescent="0.3">
      <c r="A41">
        <v>114</v>
      </c>
      <c r="B41" t="s">
        <v>121</v>
      </c>
      <c r="C41" t="s">
        <v>204</v>
      </c>
      <c r="D41" t="s">
        <v>208</v>
      </c>
      <c r="E41" t="s">
        <v>213</v>
      </c>
      <c r="F41" t="s">
        <v>31</v>
      </c>
      <c r="G41" t="s">
        <v>31</v>
      </c>
      <c r="H41" t="s">
        <v>208</v>
      </c>
      <c r="M41">
        <v>0.12</v>
      </c>
      <c r="O41" s="127" t="s">
        <v>728</v>
      </c>
      <c r="AB41" s="758" t="s">
        <v>549</v>
      </c>
      <c r="AC41" s="758"/>
      <c r="AD41" s="758"/>
      <c r="AE41" s="758">
        <f>IF(AE40&gt;1,AE40-1,0)</f>
        <v>0</v>
      </c>
    </row>
    <row r="42" spans="1:31" x14ac:dyDescent="0.3">
      <c r="A42">
        <v>115</v>
      </c>
      <c r="B42" t="s">
        <v>32</v>
      </c>
      <c r="C42" t="s">
        <v>204</v>
      </c>
      <c r="D42" t="s">
        <v>208</v>
      </c>
      <c r="E42" t="s">
        <v>213</v>
      </c>
      <c r="F42" t="s">
        <v>31</v>
      </c>
      <c r="G42" t="s">
        <v>31</v>
      </c>
      <c r="H42" t="s">
        <v>208</v>
      </c>
      <c r="M42">
        <v>0.12</v>
      </c>
      <c r="O42" s="127" t="s">
        <v>726</v>
      </c>
    </row>
    <row r="43" spans="1:31" x14ac:dyDescent="0.3">
      <c r="A43">
        <v>116</v>
      </c>
      <c r="B43" t="s">
        <v>122</v>
      </c>
      <c r="C43" t="s">
        <v>204</v>
      </c>
      <c r="D43" t="s">
        <v>208</v>
      </c>
      <c r="E43" t="s">
        <v>213</v>
      </c>
      <c r="F43" t="s">
        <v>31</v>
      </c>
      <c r="G43" t="s">
        <v>31</v>
      </c>
      <c r="H43" t="s">
        <v>208</v>
      </c>
      <c r="K43" t="s">
        <v>30</v>
      </c>
      <c r="M43">
        <v>0.14000000000000001</v>
      </c>
      <c r="O43" s="127" t="s">
        <v>727</v>
      </c>
    </row>
    <row r="44" spans="1:31" x14ac:dyDescent="0.3">
      <c r="A44">
        <v>118</v>
      </c>
      <c r="B44" t="s">
        <v>123</v>
      </c>
      <c r="C44" t="s">
        <v>204</v>
      </c>
      <c r="D44" t="s">
        <v>208</v>
      </c>
      <c r="E44" t="s">
        <v>213</v>
      </c>
      <c r="F44" t="s">
        <v>31</v>
      </c>
      <c r="G44" t="s">
        <v>31</v>
      </c>
      <c r="H44" t="s">
        <v>208</v>
      </c>
      <c r="M44">
        <v>0.12</v>
      </c>
      <c r="O44" s="127" t="s">
        <v>726</v>
      </c>
      <c r="AB44" s="55" t="s">
        <v>618</v>
      </c>
    </row>
    <row r="45" spans="1:31" x14ac:dyDescent="0.3">
      <c r="A45">
        <v>119</v>
      </c>
      <c r="B45" t="s">
        <v>124</v>
      </c>
      <c r="C45" t="s">
        <v>204</v>
      </c>
      <c r="D45" t="s">
        <v>208</v>
      </c>
      <c r="E45" t="s">
        <v>213</v>
      </c>
      <c r="F45" t="s">
        <v>31</v>
      </c>
      <c r="G45" t="s">
        <v>31</v>
      </c>
      <c r="H45" t="s">
        <v>208</v>
      </c>
      <c r="K45" t="s">
        <v>30</v>
      </c>
      <c r="M45">
        <v>0.12</v>
      </c>
      <c r="O45" s="127" t="s">
        <v>727</v>
      </c>
      <c r="AB45" t="s">
        <v>544</v>
      </c>
      <c r="AC45" t="s">
        <v>545</v>
      </c>
      <c r="AD45" t="s">
        <v>546</v>
      </c>
      <c r="AE45" t="s">
        <v>547</v>
      </c>
    </row>
    <row r="46" spans="1:31" x14ac:dyDescent="0.3">
      <c r="A46">
        <v>120</v>
      </c>
      <c r="B46" t="s">
        <v>125</v>
      </c>
      <c r="C46" t="s">
        <v>204</v>
      </c>
      <c r="D46" t="s">
        <v>208</v>
      </c>
      <c r="E46" t="s">
        <v>213</v>
      </c>
      <c r="F46" t="s">
        <v>31</v>
      </c>
      <c r="G46" t="s">
        <v>31</v>
      </c>
      <c r="H46" t="s">
        <v>208</v>
      </c>
      <c r="K46" t="s">
        <v>30</v>
      </c>
      <c r="M46">
        <v>0.14000000000000001</v>
      </c>
      <c r="O46" s="127" t="s">
        <v>729</v>
      </c>
      <c r="AB46">
        <v>60</v>
      </c>
      <c r="AC46" t="s">
        <v>84</v>
      </c>
      <c r="AD46">
        <f>COUNTIF('Rechner_ÖR2uHALM2C.1'!$E$50:$E$249,Datengrundlage!AB46)</f>
        <v>0</v>
      </c>
      <c r="AE46">
        <f t="shared" ref="AE46:AE73" si="2">IF(AD46&gt;=1,1,0)</f>
        <v>0</v>
      </c>
    </row>
    <row r="47" spans="1:31" x14ac:dyDescent="0.3">
      <c r="A47">
        <v>121</v>
      </c>
      <c r="B47" t="s">
        <v>33</v>
      </c>
      <c r="C47" t="s">
        <v>204</v>
      </c>
      <c r="D47" t="s">
        <v>208</v>
      </c>
      <c r="E47" t="s">
        <v>213</v>
      </c>
      <c r="F47" t="s">
        <v>31</v>
      </c>
      <c r="G47" t="s">
        <v>31</v>
      </c>
      <c r="H47" t="s">
        <v>208</v>
      </c>
      <c r="M47">
        <v>0.16</v>
      </c>
      <c r="O47" s="127" t="s">
        <v>730</v>
      </c>
      <c r="AB47">
        <v>61</v>
      </c>
      <c r="AC47" t="s">
        <v>85</v>
      </c>
      <c r="AD47">
        <f>COUNTIF('Rechner_ÖR2uHALM2C.1'!$E$50:$E$249,Datengrundlage!AB47)</f>
        <v>0</v>
      </c>
      <c r="AE47">
        <f t="shared" si="2"/>
        <v>0</v>
      </c>
    </row>
    <row r="48" spans="1:31" x14ac:dyDescent="0.3">
      <c r="A48">
        <v>122</v>
      </c>
      <c r="B48" t="s">
        <v>34</v>
      </c>
      <c r="C48" t="s">
        <v>204</v>
      </c>
      <c r="D48" t="s">
        <v>208</v>
      </c>
      <c r="E48" t="s">
        <v>213</v>
      </c>
      <c r="F48" t="s">
        <v>31</v>
      </c>
      <c r="G48" t="s">
        <v>31</v>
      </c>
      <c r="H48" t="s">
        <v>208</v>
      </c>
      <c r="K48" t="s">
        <v>30</v>
      </c>
      <c r="M48">
        <v>0.17</v>
      </c>
      <c r="O48" s="127" t="s">
        <v>731</v>
      </c>
      <c r="AB48">
        <v>62</v>
      </c>
      <c r="AC48" t="s">
        <v>86</v>
      </c>
      <c r="AD48">
        <f>COUNTIF('Rechner_ÖR2uHALM2C.1'!$E$50:$E$249,Datengrundlage!AB48)</f>
        <v>0</v>
      </c>
      <c r="AE48">
        <f t="shared" si="2"/>
        <v>0</v>
      </c>
    </row>
    <row r="49" spans="1:31" x14ac:dyDescent="0.3">
      <c r="A49">
        <v>125</v>
      </c>
      <c r="B49" t="s">
        <v>126</v>
      </c>
      <c r="C49" t="s">
        <v>204</v>
      </c>
      <c r="D49" t="s">
        <v>208</v>
      </c>
      <c r="E49" t="s">
        <v>213</v>
      </c>
      <c r="F49" t="s">
        <v>994</v>
      </c>
      <c r="G49" t="s">
        <v>31</v>
      </c>
      <c r="H49" t="s">
        <v>208</v>
      </c>
      <c r="M49">
        <v>0.1</v>
      </c>
      <c r="O49" s="127" t="s">
        <v>992</v>
      </c>
      <c r="AB49">
        <v>63</v>
      </c>
      <c r="AC49" t="s">
        <v>87</v>
      </c>
      <c r="AD49">
        <f>COUNTIF('Rechner_ÖR2uHALM2C.1'!$E$50:$E$249,Datengrundlage!AB49)</f>
        <v>0</v>
      </c>
      <c r="AE49">
        <f t="shared" si="2"/>
        <v>0</v>
      </c>
    </row>
    <row r="50" spans="1:31" x14ac:dyDescent="0.3">
      <c r="A50" s="64"/>
      <c r="B50" s="64"/>
      <c r="C50" s="64"/>
      <c r="D50" s="64"/>
      <c r="E50" s="64"/>
      <c r="F50" s="64"/>
      <c r="G50" s="64"/>
      <c r="H50" s="64"/>
      <c r="I50" s="64"/>
      <c r="J50" s="64"/>
      <c r="K50" s="64"/>
      <c r="L50" s="64"/>
      <c r="M50" s="64"/>
      <c r="O50" s="128"/>
      <c r="AB50">
        <v>64</v>
      </c>
      <c r="AC50" t="s">
        <v>88</v>
      </c>
      <c r="AD50">
        <f>COUNTIF('Rechner_ÖR2uHALM2C.1'!$E$50:$E$249,Datengrundlage!AB50)</f>
        <v>0</v>
      </c>
      <c r="AE50">
        <f t="shared" si="2"/>
        <v>0</v>
      </c>
    </row>
    <row r="51" spans="1:31" x14ac:dyDescent="0.3">
      <c r="A51">
        <v>131</v>
      </c>
      <c r="B51" t="s">
        <v>128</v>
      </c>
      <c r="C51" t="s">
        <v>204</v>
      </c>
      <c r="D51" t="s">
        <v>208</v>
      </c>
      <c r="E51" t="s">
        <v>213</v>
      </c>
      <c r="F51" t="s">
        <v>31</v>
      </c>
      <c r="G51" t="s">
        <v>31</v>
      </c>
      <c r="H51" t="s">
        <v>208</v>
      </c>
      <c r="M51">
        <v>7.0000000000000007E-2</v>
      </c>
      <c r="O51" s="127" t="s">
        <v>732</v>
      </c>
      <c r="AB51">
        <v>65</v>
      </c>
      <c r="AC51" t="s">
        <v>89</v>
      </c>
      <c r="AD51">
        <f>COUNTIF('Rechner_ÖR2uHALM2C.1'!$E$50:$E$249,Datengrundlage!AB51)</f>
        <v>0</v>
      </c>
      <c r="AE51">
        <f t="shared" si="2"/>
        <v>0</v>
      </c>
    </row>
    <row r="52" spans="1:31" x14ac:dyDescent="0.3">
      <c r="A52">
        <v>132</v>
      </c>
      <c r="B52" t="s">
        <v>35</v>
      </c>
      <c r="C52" t="s">
        <v>204</v>
      </c>
      <c r="D52" t="s">
        <v>208</v>
      </c>
      <c r="E52" t="s">
        <v>213</v>
      </c>
      <c r="F52" t="s">
        <v>31</v>
      </c>
      <c r="G52" t="s">
        <v>31</v>
      </c>
      <c r="H52" t="s">
        <v>208</v>
      </c>
      <c r="K52" t="s">
        <v>30</v>
      </c>
      <c r="M52">
        <v>0.17</v>
      </c>
      <c r="O52" s="127" t="s">
        <v>733</v>
      </c>
      <c r="AB52">
        <v>66</v>
      </c>
      <c r="AC52" t="s">
        <v>90</v>
      </c>
      <c r="AD52">
        <f>COUNTIF('Rechner_ÖR2uHALM2C.1'!$E$50:$E$249,Datengrundlage!AB52)</f>
        <v>0</v>
      </c>
      <c r="AE52">
        <f t="shared" si="2"/>
        <v>0</v>
      </c>
    </row>
    <row r="53" spans="1:31" x14ac:dyDescent="0.3">
      <c r="A53">
        <v>142</v>
      </c>
      <c r="B53" t="s">
        <v>36</v>
      </c>
      <c r="C53" t="s">
        <v>204</v>
      </c>
      <c r="D53" t="s">
        <v>208</v>
      </c>
      <c r="E53" t="s">
        <v>213</v>
      </c>
      <c r="F53" t="s">
        <v>31</v>
      </c>
      <c r="G53" t="s">
        <v>31</v>
      </c>
      <c r="H53" t="s">
        <v>208</v>
      </c>
      <c r="M53">
        <v>0.14000000000000001</v>
      </c>
      <c r="O53" s="127" t="s">
        <v>734</v>
      </c>
      <c r="AB53">
        <v>88</v>
      </c>
      <c r="AC53" s="1" t="s">
        <v>109</v>
      </c>
      <c r="AD53">
        <f>COUNTIF('Rechner_ÖR2uHALM2C.1'!$E$50:$E$249,Datengrundlage!AB53)</f>
        <v>0</v>
      </c>
      <c r="AE53">
        <f t="shared" si="2"/>
        <v>0</v>
      </c>
    </row>
    <row r="54" spans="1:31" x14ac:dyDescent="0.3">
      <c r="A54">
        <v>143</v>
      </c>
      <c r="B54" t="s">
        <v>37</v>
      </c>
      <c r="C54" t="s">
        <v>204</v>
      </c>
      <c r="D54" t="s">
        <v>208</v>
      </c>
      <c r="E54" t="s">
        <v>213</v>
      </c>
      <c r="F54" t="s">
        <v>31</v>
      </c>
      <c r="G54" t="s">
        <v>31</v>
      </c>
      <c r="H54" t="s">
        <v>208</v>
      </c>
      <c r="K54" t="s">
        <v>30</v>
      </c>
      <c r="M54">
        <v>0.17</v>
      </c>
      <c r="O54" s="127" t="s">
        <v>735</v>
      </c>
      <c r="AB54">
        <v>89</v>
      </c>
      <c r="AC54" s="1" t="s">
        <v>110</v>
      </c>
      <c r="AD54">
        <f>COUNTIF('Rechner_ÖR2uHALM2C.1'!$E$50:$E$249,Datengrundlage!AB54)</f>
        <v>0</v>
      </c>
      <c r="AE54">
        <f t="shared" si="2"/>
        <v>0</v>
      </c>
    </row>
    <row r="55" spans="1:31" x14ac:dyDescent="0.3">
      <c r="A55">
        <v>144</v>
      </c>
      <c r="B55" t="s">
        <v>38</v>
      </c>
      <c r="C55" t="s">
        <v>204</v>
      </c>
      <c r="D55" t="s">
        <v>208</v>
      </c>
      <c r="E55" t="s">
        <v>213</v>
      </c>
      <c r="F55" t="s">
        <v>995</v>
      </c>
      <c r="G55" t="s">
        <v>31</v>
      </c>
      <c r="H55" t="s">
        <v>208</v>
      </c>
      <c r="K55" t="s">
        <v>30</v>
      </c>
      <c r="M55">
        <v>0.12</v>
      </c>
      <c r="O55" s="127" t="s">
        <v>993</v>
      </c>
      <c r="AB55">
        <v>90</v>
      </c>
      <c r="AC55" s="1" t="s">
        <v>111</v>
      </c>
      <c r="AD55">
        <f>COUNTIF('Rechner_ÖR2uHALM2C.1'!$E$50:$E$249,Datengrundlage!AB55)</f>
        <v>0</v>
      </c>
      <c r="AE55">
        <f t="shared" si="2"/>
        <v>0</v>
      </c>
    </row>
    <row r="56" spans="1:31" x14ac:dyDescent="0.3">
      <c r="A56" s="64"/>
      <c r="B56" s="64"/>
      <c r="C56" s="64"/>
      <c r="D56" s="64"/>
      <c r="E56" s="64"/>
      <c r="F56" s="64"/>
      <c r="G56" s="64"/>
      <c r="H56" s="64"/>
      <c r="I56" s="64"/>
      <c r="J56" s="64"/>
      <c r="K56" s="64"/>
      <c r="L56" s="64"/>
      <c r="M56" s="64"/>
      <c r="O56" s="128"/>
      <c r="AB56">
        <v>444</v>
      </c>
      <c r="AC56" t="s">
        <v>166</v>
      </c>
      <c r="AD56">
        <f>COUNTIF('Rechner_ÖR2uHALM2C.1'!$E$50:$E$249,Datengrundlage!AB56)</f>
        <v>0</v>
      </c>
      <c r="AE56">
        <f t="shared" si="2"/>
        <v>0</v>
      </c>
    </row>
    <row r="57" spans="1:31" x14ac:dyDescent="0.3">
      <c r="A57">
        <v>150</v>
      </c>
      <c r="B57" t="s">
        <v>131</v>
      </c>
      <c r="C57" t="s">
        <v>204</v>
      </c>
      <c r="D57" t="s">
        <v>208</v>
      </c>
      <c r="E57" t="s">
        <v>213</v>
      </c>
      <c r="F57" t="s">
        <v>995</v>
      </c>
      <c r="G57" t="s">
        <v>31</v>
      </c>
      <c r="H57" t="s">
        <v>208</v>
      </c>
      <c r="K57" t="s">
        <v>30</v>
      </c>
      <c r="M57">
        <v>0.12</v>
      </c>
      <c r="O57" s="127">
        <v>4</v>
      </c>
      <c r="AB57">
        <v>459</v>
      </c>
      <c r="AC57" t="s">
        <v>619</v>
      </c>
      <c r="AD57">
        <f>COUNTIF('Rechner_ÖR2uHALM2C.1'!$E$50:$E$249,Datengrundlage!AB57)</f>
        <v>0</v>
      </c>
      <c r="AE57">
        <f t="shared" si="2"/>
        <v>0</v>
      </c>
    </row>
    <row r="58" spans="1:31" x14ac:dyDescent="0.3">
      <c r="A58">
        <v>156</v>
      </c>
      <c r="B58" t="s">
        <v>130</v>
      </c>
      <c r="C58" t="s">
        <v>204</v>
      </c>
      <c r="D58" t="s">
        <v>208</v>
      </c>
      <c r="E58" t="s">
        <v>213</v>
      </c>
      <c r="F58" t="s">
        <v>31</v>
      </c>
      <c r="G58" t="s">
        <v>31</v>
      </c>
      <c r="H58" t="s">
        <v>208</v>
      </c>
      <c r="M58">
        <v>0.12</v>
      </c>
      <c r="O58" s="127" t="s">
        <v>736</v>
      </c>
      <c r="AB58">
        <v>480</v>
      </c>
      <c r="AC58" t="s">
        <v>620</v>
      </c>
      <c r="AD58">
        <f>COUNTIF('Rechner_ÖR2uHALM2C.1'!$E$50:$E$249,Datengrundlage!AB58)</f>
        <v>0</v>
      </c>
      <c r="AE58">
        <f t="shared" si="2"/>
        <v>0</v>
      </c>
    </row>
    <row r="59" spans="1:31" x14ac:dyDescent="0.3">
      <c r="A59">
        <v>157</v>
      </c>
      <c r="B59" t="s">
        <v>132</v>
      </c>
      <c r="C59" t="s">
        <v>204</v>
      </c>
      <c r="D59" t="s">
        <v>208</v>
      </c>
      <c r="E59" t="s">
        <v>213</v>
      </c>
      <c r="F59" t="s">
        <v>31</v>
      </c>
      <c r="G59" t="s">
        <v>31</v>
      </c>
      <c r="H59" t="s">
        <v>208</v>
      </c>
      <c r="K59" t="s">
        <v>30</v>
      </c>
      <c r="M59">
        <v>0.14000000000000001</v>
      </c>
      <c r="O59" s="127" t="s">
        <v>737</v>
      </c>
      <c r="AB59">
        <v>492</v>
      </c>
      <c r="AC59" t="s">
        <v>621</v>
      </c>
      <c r="AD59">
        <f>COUNTIF('Rechner_ÖR2uHALM2C.1'!$E$50:$E$249,Datengrundlage!AB59)</f>
        <v>0</v>
      </c>
      <c r="AE59">
        <f t="shared" si="2"/>
        <v>0</v>
      </c>
    </row>
    <row r="60" spans="1:31" x14ac:dyDescent="0.3">
      <c r="A60">
        <v>171</v>
      </c>
      <c r="B60" t="s">
        <v>39</v>
      </c>
      <c r="C60" t="s">
        <v>204</v>
      </c>
      <c r="D60" t="s">
        <v>208</v>
      </c>
      <c r="E60" t="s">
        <v>213</v>
      </c>
      <c r="F60" t="s">
        <v>716</v>
      </c>
      <c r="G60" t="s">
        <v>31</v>
      </c>
      <c r="H60" t="s">
        <v>208</v>
      </c>
      <c r="M60">
        <v>0.35</v>
      </c>
      <c r="O60" s="127" t="s">
        <v>738</v>
      </c>
      <c r="AB60">
        <v>564</v>
      </c>
      <c r="AC60" t="s">
        <v>194</v>
      </c>
      <c r="AD60">
        <f>COUNTIF('Rechner_ÖR2uHALM2C.1'!$E$50:$E$249,Datengrundlage!AB60)</f>
        <v>0</v>
      </c>
      <c r="AE60">
        <f t="shared" si="2"/>
        <v>0</v>
      </c>
    </row>
    <row r="61" spans="1:31" x14ac:dyDescent="0.3">
      <c r="A61">
        <v>181</v>
      </c>
      <c r="B61" t="s">
        <v>133</v>
      </c>
      <c r="C61" t="s">
        <v>204</v>
      </c>
      <c r="D61" t="s">
        <v>208</v>
      </c>
      <c r="E61" t="s">
        <v>213</v>
      </c>
      <c r="F61" t="s">
        <v>978</v>
      </c>
      <c r="G61" t="s">
        <v>31</v>
      </c>
      <c r="H61" t="s">
        <v>208</v>
      </c>
      <c r="M61">
        <v>0.2</v>
      </c>
      <c r="O61" s="127" t="s">
        <v>739</v>
      </c>
      <c r="AB61">
        <v>568</v>
      </c>
      <c r="AC61" t="s">
        <v>195</v>
      </c>
      <c r="AD61">
        <f>COUNTIF('Rechner_ÖR2uHALM2C.1'!$E$50:$E$249,Datengrundlage!AB61)</f>
        <v>0</v>
      </c>
      <c r="AE61">
        <f t="shared" si="2"/>
        <v>0</v>
      </c>
    </row>
    <row r="62" spans="1:31" x14ac:dyDescent="0.3">
      <c r="A62">
        <v>182</v>
      </c>
      <c r="B62" t="s">
        <v>40</v>
      </c>
      <c r="C62" t="s">
        <v>204</v>
      </c>
      <c r="D62" t="s">
        <v>208</v>
      </c>
      <c r="E62" t="s">
        <v>213</v>
      </c>
      <c r="F62" t="s">
        <v>516</v>
      </c>
      <c r="H62" t="s">
        <v>208</v>
      </c>
      <c r="J62" t="s">
        <v>30</v>
      </c>
      <c r="M62">
        <v>0.14000000000000001</v>
      </c>
      <c r="O62" s="127" t="s">
        <v>740</v>
      </c>
      <c r="AB62">
        <v>575</v>
      </c>
      <c r="AC62" t="s">
        <v>556</v>
      </c>
      <c r="AD62">
        <f>COUNTIF('Rechner_ÖR2uHALM2C.1'!$E$50:$E$249,Datengrundlage!AB62)</f>
        <v>0</v>
      </c>
      <c r="AE62">
        <f t="shared" si="2"/>
        <v>0</v>
      </c>
    </row>
    <row r="63" spans="1:31" x14ac:dyDescent="0.3">
      <c r="A63">
        <v>183</v>
      </c>
      <c r="B63" t="s">
        <v>134</v>
      </c>
      <c r="C63" t="s">
        <v>204</v>
      </c>
      <c r="D63" t="s">
        <v>208</v>
      </c>
      <c r="E63" t="s">
        <v>213</v>
      </c>
      <c r="F63" t="s">
        <v>978</v>
      </c>
      <c r="G63" t="s">
        <v>31</v>
      </c>
      <c r="H63" t="s">
        <v>208</v>
      </c>
      <c r="M63">
        <v>0.2</v>
      </c>
      <c r="O63" s="127" t="s">
        <v>741</v>
      </c>
      <c r="AB63">
        <v>583</v>
      </c>
      <c r="AC63" t="s">
        <v>196</v>
      </c>
      <c r="AD63">
        <f>COUNTIF('Rechner_ÖR2uHALM2C.1'!$E$50:$E$249,Datengrundlage!AB63)</f>
        <v>0</v>
      </c>
      <c r="AE63">
        <f t="shared" si="2"/>
        <v>0</v>
      </c>
    </row>
    <row r="64" spans="1:31" x14ac:dyDescent="0.3">
      <c r="A64">
        <v>184</v>
      </c>
      <c r="B64" t="s">
        <v>41</v>
      </c>
      <c r="C64" t="s">
        <v>204</v>
      </c>
      <c r="D64" t="s">
        <v>208</v>
      </c>
      <c r="F64" t="s">
        <v>978</v>
      </c>
      <c r="G64" t="s">
        <v>31</v>
      </c>
      <c r="H64" t="s">
        <v>208</v>
      </c>
      <c r="M64">
        <v>0.2</v>
      </c>
      <c r="O64" s="127" t="s">
        <v>742</v>
      </c>
      <c r="AB64">
        <v>584</v>
      </c>
      <c r="AC64" t="s">
        <v>197</v>
      </c>
      <c r="AD64">
        <f>COUNTIF('Rechner_ÖR2uHALM2C.1'!$E$50:$E$249,Datengrundlage!AB64)</f>
        <v>0</v>
      </c>
      <c r="AE64">
        <f t="shared" si="2"/>
        <v>0</v>
      </c>
    </row>
    <row r="65" spans="1:31" x14ac:dyDescent="0.3">
      <c r="A65">
        <v>186</v>
      </c>
      <c r="B65" t="s">
        <v>42</v>
      </c>
      <c r="C65" t="s">
        <v>204</v>
      </c>
      <c r="D65" t="s">
        <v>208</v>
      </c>
      <c r="E65" t="s">
        <v>213</v>
      </c>
      <c r="F65" t="s">
        <v>516</v>
      </c>
      <c r="H65" t="s">
        <v>208</v>
      </c>
      <c r="J65" t="s">
        <v>30</v>
      </c>
      <c r="M65">
        <v>0.24</v>
      </c>
      <c r="O65" s="127" t="s">
        <v>743</v>
      </c>
      <c r="AB65">
        <v>585</v>
      </c>
      <c r="AC65" t="s">
        <v>198</v>
      </c>
      <c r="AD65">
        <f>COUNTIF('Rechner_ÖR2uHALM2C.1'!$E$50:$E$249,Datengrundlage!AB65)</f>
        <v>0</v>
      </c>
      <c r="AE65">
        <f t="shared" si="2"/>
        <v>0</v>
      </c>
    </row>
    <row r="66" spans="1:31" x14ac:dyDescent="0.3">
      <c r="A66">
        <v>187</v>
      </c>
      <c r="B66" t="s">
        <v>135</v>
      </c>
      <c r="C66" t="s">
        <v>204</v>
      </c>
      <c r="D66" t="s">
        <v>208</v>
      </c>
      <c r="F66" t="s">
        <v>516</v>
      </c>
      <c r="H66" t="s">
        <v>208</v>
      </c>
      <c r="J66" t="s">
        <v>30</v>
      </c>
      <c r="M66">
        <v>0.3</v>
      </c>
      <c r="O66" s="127" t="s">
        <v>744</v>
      </c>
      <c r="AB66">
        <v>586</v>
      </c>
      <c r="AC66" t="s">
        <v>199</v>
      </c>
      <c r="AD66">
        <f>COUNTIF('Rechner_ÖR2uHALM2C.1'!$E$50:$E$249,Datengrundlage!AB66)</f>
        <v>0</v>
      </c>
      <c r="AE66">
        <f t="shared" si="2"/>
        <v>0</v>
      </c>
    </row>
    <row r="67" spans="1:31" x14ac:dyDescent="0.3">
      <c r="A67">
        <v>188</v>
      </c>
      <c r="B67" t="s">
        <v>136</v>
      </c>
      <c r="C67" t="s">
        <v>204</v>
      </c>
      <c r="D67" t="s">
        <v>208</v>
      </c>
      <c r="F67" t="s">
        <v>31</v>
      </c>
      <c r="G67" t="s">
        <v>31</v>
      </c>
      <c r="H67" t="s">
        <v>208</v>
      </c>
      <c r="M67" t="s">
        <v>571</v>
      </c>
      <c r="O67" s="127" t="s">
        <v>745</v>
      </c>
      <c r="AB67">
        <v>590</v>
      </c>
      <c r="AC67" t="s">
        <v>1076</v>
      </c>
      <c r="AD67">
        <f>COUNTIF('Rechner_ÖR2uHALM2C.1'!$E$50:$E$249,Datengrundlage!AB67)</f>
        <v>0</v>
      </c>
      <c r="AE67">
        <f t="shared" ref="AE67" si="3">IF(AD67&gt;=1,1,0)</f>
        <v>0</v>
      </c>
    </row>
    <row r="68" spans="1:31" x14ac:dyDescent="0.3">
      <c r="A68">
        <v>189</v>
      </c>
      <c r="B68" t="s">
        <v>979</v>
      </c>
      <c r="C68" t="s">
        <v>204</v>
      </c>
      <c r="D68" t="s">
        <v>208</v>
      </c>
      <c r="F68" t="s">
        <v>239</v>
      </c>
      <c r="G68" t="s">
        <v>239</v>
      </c>
      <c r="H68" t="s">
        <v>208</v>
      </c>
      <c r="J68" t="s">
        <v>30</v>
      </c>
      <c r="O68" s="127" t="s">
        <v>812</v>
      </c>
      <c r="AB68">
        <v>591</v>
      </c>
      <c r="AC68" t="s">
        <v>200</v>
      </c>
      <c r="AD68">
        <f>COUNTIF('Rechner_ÖR2uHALM2C.1'!$E$50:$E$249,Datengrundlage!AB68)</f>
        <v>0</v>
      </c>
      <c r="AE68">
        <f t="shared" si="2"/>
        <v>0</v>
      </c>
    </row>
    <row r="69" spans="1:31" x14ac:dyDescent="0.3">
      <c r="A69">
        <v>210</v>
      </c>
      <c r="B69" t="s">
        <v>137</v>
      </c>
      <c r="C69" t="s">
        <v>204</v>
      </c>
      <c r="D69" t="s">
        <v>208</v>
      </c>
      <c r="F69" t="s">
        <v>531</v>
      </c>
      <c r="G69" t="s">
        <v>515</v>
      </c>
      <c r="H69" t="s">
        <v>208</v>
      </c>
      <c r="I69" t="s">
        <v>30</v>
      </c>
      <c r="J69" t="s">
        <v>30</v>
      </c>
      <c r="M69">
        <v>0.2</v>
      </c>
      <c r="O69" s="127" t="s">
        <v>746</v>
      </c>
      <c r="AB69">
        <v>997</v>
      </c>
      <c r="AC69" t="s">
        <v>1059</v>
      </c>
      <c r="AD69">
        <f>COUNTIF('Rechner_ÖR2uHALM2C.1'!$E$50:$E$249,Datengrundlage!AB69)</f>
        <v>0</v>
      </c>
      <c r="AE69">
        <f t="shared" si="2"/>
        <v>0</v>
      </c>
    </row>
    <row r="70" spans="1:31" x14ac:dyDescent="0.3">
      <c r="A70">
        <v>211</v>
      </c>
      <c r="B70" t="s">
        <v>138</v>
      </c>
      <c r="C70" t="s">
        <v>204</v>
      </c>
      <c r="D70" t="s">
        <v>208</v>
      </c>
      <c r="F70" t="s">
        <v>531</v>
      </c>
      <c r="G70" t="s">
        <v>515</v>
      </c>
      <c r="H70" t="s">
        <v>208</v>
      </c>
      <c r="I70" t="s">
        <v>30</v>
      </c>
      <c r="J70" t="s">
        <v>30</v>
      </c>
      <c r="M70">
        <v>0.2</v>
      </c>
      <c r="O70" s="127" t="s">
        <v>746</v>
      </c>
      <c r="AB70">
        <v>592</v>
      </c>
      <c r="AC70" t="s">
        <v>623</v>
      </c>
      <c r="AD70">
        <f>COUNTIF('Rechner_ÖR2uHALM2C.1'!$E$50:$E$249,Datengrundlage!AB70)</f>
        <v>0</v>
      </c>
      <c r="AE70">
        <f t="shared" si="2"/>
        <v>0</v>
      </c>
    </row>
    <row r="71" spans="1:31" x14ac:dyDescent="0.3">
      <c r="A71">
        <v>212</v>
      </c>
      <c r="B71" t="s">
        <v>43</v>
      </c>
      <c r="C71" t="s">
        <v>204</v>
      </c>
      <c r="D71" t="s">
        <v>208</v>
      </c>
      <c r="F71" t="s">
        <v>531</v>
      </c>
      <c r="G71" t="s">
        <v>515</v>
      </c>
      <c r="H71" t="s">
        <v>208</v>
      </c>
      <c r="I71" t="s">
        <v>30</v>
      </c>
      <c r="J71" t="s">
        <v>30</v>
      </c>
      <c r="M71">
        <v>0.2</v>
      </c>
      <c r="O71" s="127" t="s">
        <v>747</v>
      </c>
      <c r="AB71">
        <v>702</v>
      </c>
      <c r="AC71" t="s">
        <v>624</v>
      </c>
      <c r="AD71">
        <f>COUNTIF('Rechner_ÖR2uHALM2C.1'!$E$50:$E$249,Datengrundlage!AB71)</f>
        <v>0</v>
      </c>
      <c r="AE71">
        <f t="shared" si="2"/>
        <v>0</v>
      </c>
    </row>
    <row r="72" spans="1:31" x14ac:dyDescent="0.3">
      <c r="A72">
        <v>220</v>
      </c>
      <c r="B72" t="s">
        <v>139</v>
      </c>
      <c r="C72" t="s">
        <v>204</v>
      </c>
      <c r="D72" t="s">
        <v>208</v>
      </c>
      <c r="F72" t="s">
        <v>531</v>
      </c>
      <c r="G72" t="s">
        <v>515</v>
      </c>
      <c r="H72" t="s">
        <v>208</v>
      </c>
      <c r="I72" t="s">
        <v>30</v>
      </c>
      <c r="J72" t="s">
        <v>30</v>
      </c>
      <c r="M72">
        <v>0.3</v>
      </c>
      <c r="O72" s="127" t="s">
        <v>748</v>
      </c>
      <c r="AB72">
        <v>802</v>
      </c>
      <c r="AC72" t="s">
        <v>408</v>
      </c>
      <c r="AD72">
        <f>COUNTIF('Rechner_ÖR2uHALM2C.1'!$E$50:$E$249,Datengrundlage!AB72)</f>
        <v>0</v>
      </c>
      <c r="AE72">
        <f t="shared" si="2"/>
        <v>0</v>
      </c>
    </row>
    <row r="73" spans="1:31" x14ac:dyDescent="0.3">
      <c r="A73">
        <v>221</v>
      </c>
      <c r="B73" t="s">
        <v>140</v>
      </c>
      <c r="C73" t="s">
        <v>204</v>
      </c>
      <c r="D73" t="s">
        <v>208</v>
      </c>
      <c r="F73" t="s">
        <v>531</v>
      </c>
      <c r="G73" t="s">
        <v>515</v>
      </c>
      <c r="H73" t="s">
        <v>208</v>
      </c>
      <c r="I73" t="s">
        <v>30</v>
      </c>
      <c r="J73" t="s">
        <v>30</v>
      </c>
      <c r="M73">
        <v>0.3</v>
      </c>
      <c r="O73" s="127" t="s">
        <v>748</v>
      </c>
      <c r="AB73">
        <v>804</v>
      </c>
      <c r="AC73" t="s">
        <v>410</v>
      </c>
      <c r="AD73">
        <f>COUNTIF('Rechner_ÖR2uHALM2C.1'!$E$50:$E$249,Datengrundlage!AB73)</f>
        <v>0</v>
      </c>
      <c r="AE73">
        <f t="shared" si="2"/>
        <v>0</v>
      </c>
    </row>
    <row r="74" spans="1:31" x14ac:dyDescent="0.3">
      <c r="A74">
        <v>222</v>
      </c>
      <c r="B74" t="s">
        <v>141</v>
      </c>
      <c r="C74" t="s">
        <v>204</v>
      </c>
      <c r="D74" t="s">
        <v>208</v>
      </c>
      <c r="F74" t="s">
        <v>531</v>
      </c>
      <c r="G74" t="s">
        <v>515</v>
      </c>
      <c r="H74" t="s">
        <v>208</v>
      </c>
      <c r="I74" t="s">
        <v>30</v>
      </c>
      <c r="J74" t="s">
        <v>30</v>
      </c>
      <c r="M74">
        <v>0.3</v>
      </c>
      <c r="O74" s="127" t="s">
        <v>749</v>
      </c>
      <c r="AB74">
        <v>805</v>
      </c>
      <c r="AC74" t="s">
        <v>411</v>
      </c>
      <c r="AD74">
        <f>COUNTIF('Rechner_ÖR2uHALM2C.1'!$E$50:$E$249,Datengrundlage!AB74)</f>
        <v>0</v>
      </c>
      <c r="AE74">
        <f t="shared" ref="AE74:AE75" si="4">IF(AD74&gt;=1,1,0)</f>
        <v>0</v>
      </c>
    </row>
    <row r="75" spans="1:31" x14ac:dyDescent="0.3">
      <c r="A75">
        <v>230</v>
      </c>
      <c r="B75" t="s">
        <v>142</v>
      </c>
      <c r="C75" t="s">
        <v>204</v>
      </c>
      <c r="D75" t="s">
        <v>208</v>
      </c>
      <c r="F75" t="s">
        <v>531</v>
      </c>
      <c r="G75" t="s">
        <v>515</v>
      </c>
      <c r="H75" t="s">
        <v>208</v>
      </c>
      <c r="I75" t="s">
        <v>30</v>
      </c>
      <c r="J75" t="s">
        <v>30</v>
      </c>
      <c r="M75">
        <v>0.3</v>
      </c>
      <c r="O75" s="127" t="s">
        <v>750</v>
      </c>
      <c r="AB75">
        <v>806</v>
      </c>
      <c r="AC75" t="s">
        <v>412</v>
      </c>
      <c r="AD75">
        <f>COUNTIF('Rechner_ÖR2uHALM2C.1'!$E$50:$E$249,Datengrundlage!AB75)</f>
        <v>0</v>
      </c>
      <c r="AE75">
        <f t="shared" si="4"/>
        <v>0</v>
      </c>
    </row>
    <row r="76" spans="1:31" x14ac:dyDescent="0.3">
      <c r="A76">
        <v>240</v>
      </c>
      <c r="B76" t="s">
        <v>143</v>
      </c>
      <c r="C76" t="s">
        <v>204</v>
      </c>
      <c r="D76" t="s">
        <v>208</v>
      </c>
      <c r="F76" t="s">
        <v>533</v>
      </c>
      <c r="G76" t="s">
        <v>515</v>
      </c>
      <c r="H76" t="s">
        <v>208</v>
      </c>
      <c r="I76" t="s">
        <v>30</v>
      </c>
      <c r="J76" t="s">
        <v>30</v>
      </c>
      <c r="M76">
        <v>0.3</v>
      </c>
      <c r="O76" s="127" t="s">
        <v>976</v>
      </c>
      <c r="AB76">
        <v>822</v>
      </c>
      <c r="AC76" t="s">
        <v>420</v>
      </c>
      <c r="AD76">
        <f>COUNTIF('Rechner_ÖR2uHALM2C.1'!$E$50:$E$249,Datengrundlage!AB76)</f>
        <v>0</v>
      </c>
      <c r="AE76">
        <f t="shared" ref="AE76:AE92" si="5">IF(AD76&gt;=1,1,0)</f>
        <v>0</v>
      </c>
    </row>
    <row r="77" spans="1:31" x14ac:dyDescent="0.3">
      <c r="A77" s="138">
        <v>250</v>
      </c>
      <c r="B77" s="138" t="s">
        <v>144</v>
      </c>
      <c r="C77" s="138" t="s">
        <v>204</v>
      </c>
      <c r="D77" s="138" t="s">
        <v>208</v>
      </c>
      <c r="E77" s="138" t="s">
        <v>214</v>
      </c>
      <c r="F77" t="s">
        <v>533</v>
      </c>
      <c r="G77" s="138" t="s">
        <v>515</v>
      </c>
      <c r="H77" s="138" t="s">
        <v>208</v>
      </c>
      <c r="I77" s="138"/>
      <c r="J77" s="138" t="s">
        <v>30</v>
      </c>
      <c r="K77" s="138"/>
      <c r="L77" s="138"/>
      <c r="M77" s="138">
        <v>0.21</v>
      </c>
      <c r="N77" s="138"/>
      <c r="O77" s="139" t="s">
        <v>976</v>
      </c>
      <c r="AB77">
        <v>825</v>
      </c>
      <c r="AC77" t="s">
        <v>423</v>
      </c>
      <c r="AD77">
        <f>COUNTIF('Rechner_ÖR2uHALM2C.1'!$E$50:$E$249,Datengrundlage!AB77)</f>
        <v>0</v>
      </c>
      <c r="AE77">
        <f t="shared" si="5"/>
        <v>0</v>
      </c>
    </row>
    <row r="78" spans="1:31" x14ac:dyDescent="0.3">
      <c r="A78">
        <v>311</v>
      </c>
      <c r="B78" t="s">
        <v>44</v>
      </c>
      <c r="C78" t="s">
        <v>204</v>
      </c>
      <c r="D78" t="s">
        <v>208</v>
      </c>
      <c r="F78" t="s">
        <v>215</v>
      </c>
      <c r="H78" t="s">
        <v>208</v>
      </c>
      <c r="J78" t="s">
        <v>30</v>
      </c>
      <c r="M78">
        <v>0.1</v>
      </c>
      <c r="O78" s="127" t="s">
        <v>751</v>
      </c>
      <c r="P78" t="s">
        <v>935</v>
      </c>
      <c r="AB78">
        <v>826</v>
      </c>
      <c r="AC78" t="s">
        <v>424</v>
      </c>
      <c r="AD78">
        <f>COUNTIF('Rechner_ÖR2uHALM2C.1'!$E$50:$E$249,Datengrundlage!AB78)</f>
        <v>0</v>
      </c>
      <c r="AE78">
        <f t="shared" si="5"/>
        <v>0</v>
      </c>
    </row>
    <row r="79" spans="1:31" x14ac:dyDescent="0.3">
      <c r="A79">
        <v>312</v>
      </c>
      <c r="B79" t="s">
        <v>45</v>
      </c>
      <c r="C79" t="s">
        <v>204</v>
      </c>
      <c r="D79" t="s">
        <v>208</v>
      </c>
      <c r="F79" t="s">
        <v>215</v>
      </c>
      <c r="H79" t="s">
        <v>208</v>
      </c>
      <c r="J79" t="s">
        <v>30</v>
      </c>
      <c r="M79">
        <v>0.1</v>
      </c>
      <c r="O79" s="127" t="s">
        <v>752</v>
      </c>
      <c r="P79" t="s">
        <v>935</v>
      </c>
      <c r="AB79">
        <v>827</v>
      </c>
      <c r="AC79" t="s">
        <v>425</v>
      </c>
      <c r="AD79">
        <f>COUNTIF('Rechner_ÖR2uHALM2C.1'!$E$50:$E$249,Datengrundlage!AB79)</f>
        <v>0</v>
      </c>
      <c r="AE79">
        <f t="shared" si="5"/>
        <v>0</v>
      </c>
    </row>
    <row r="80" spans="1:31" x14ac:dyDescent="0.3">
      <c r="A80">
        <v>315</v>
      </c>
      <c r="B80" t="s">
        <v>145</v>
      </c>
      <c r="C80" t="s">
        <v>204</v>
      </c>
      <c r="D80" t="s">
        <v>208</v>
      </c>
      <c r="F80" t="s">
        <v>215</v>
      </c>
      <c r="H80" t="s">
        <v>208</v>
      </c>
      <c r="J80" t="s">
        <v>30</v>
      </c>
      <c r="M80">
        <v>0.1</v>
      </c>
      <c r="O80" s="127" t="s">
        <v>753</v>
      </c>
      <c r="P80" t="s">
        <v>935</v>
      </c>
      <c r="AB80">
        <v>829</v>
      </c>
      <c r="AC80" t="s">
        <v>625</v>
      </c>
      <c r="AD80">
        <f>COUNTIF('Rechner_ÖR2uHALM2C.1'!$E$50:$E$249,Datengrundlage!AB80)</f>
        <v>0</v>
      </c>
      <c r="AE80">
        <f t="shared" si="5"/>
        <v>0</v>
      </c>
    </row>
    <row r="81" spans="1:31" x14ac:dyDescent="0.3">
      <c r="A81">
        <v>316</v>
      </c>
      <c r="B81" t="s">
        <v>146</v>
      </c>
      <c r="C81" t="s">
        <v>204</v>
      </c>
      <c r="D81" t="s">
        <v>208</v>
      </c>
      <c r="F81" t="s">
        <v>215</v>
      </c>
      <c r="H81" t="s">
        <v>208</v>
      </c>
      <c r="J81" t="s">
        <v>30</v>
      </c>
      <c r="M81">
        <v>0.1</v>
      </c>
      <c r="O81" s="127" t="s">
        <v>754</v>
      </c>
      <c r="P81" t="s">
        <v>935</v>
      </c>
      <c r="AB81">
        <v>833</v>
      </c>
      <c r="AC81" t="s">
        <v>431</v>
      </c>
      <c r="AD81">
        <f>COUNTIF('Rechner_ÖR2uHALM2C.1'!$E$50:$E$249,Datengrundlage!AB81)</f>
        <v>0</v>
      </c>
      <c r="AE81">
        <f t="shared" si="5"/>
        <v>0</v>
      </c>
    </row>
    <row r="82" spans="1:31" x14ac:dyDescent="0.3">
      <c r="A82">
        <v>320</v>
      </c>
      <c r="B82" t="s">
        <v>46</v>
      </c>
      <c r="C82" t="s">
        <v>204</v>
      </c>
      <c r="D82" t="s">
        <v>208</v>
      </c>
      <c r="F82" t="s">
        <v>215</v>
      </c>
      <c r="H82" t="s">
        <v>208</v>
      </c>
      <c r="J82" t="s">
        <v>30</v>
      </c>
      <c r="M82">
        <v>0.32</v>
      </c>
      <c r="O82" s="127" t="s">
        <v>755</v>
      </c>
      <c r="AB82">
        <v>834</v>
      </c>
      <c r="AC82" t="s">
        <v>432</v>
      </c>
      <c r="AD82">
        <f>COUNTIF('Rechner_ÖR2uHALM2C.1'!$E$50:$E$249,Datengrundlage!AB82)</f>
        <v>0</v>
      </c>
      <c r="AE82">
        <f t="shared" si="5"/>
        <v>0</v>
      </c>
    </row>
    <row r="83" spans="1:31" x14ac:dyDescent="0.3">
      <c r="A83">
        <v>330</v>
      </c>
      <c r="B83" t="s">
        <v>147</v>
      </c>
      <c r="C83" t="s">
        <v>204</v>
      </c>
      <c r="D83" t="s">
        <v>208</v>
      </c>
      <c r="F83" t="s">
        <v>531</v>
      </c>
      <c r="G83" t="s">
        <v>515</v>
      </c>
      <c r="H83" t="s">
        <v>208</v>
      </c>
      <c r="I83" t="s">
        <v>30</v>
      </c>
      <c r="J83" t="s">
        <v>30</v>
      </c>
      <c r="M83">
        <v>0.3</v>
      </c>
      <c r="O83" s="127" t="s">
        <v>756</v>
      </c>
      <c r="AB83">
        <v>838</v>
      </c>
      <c r="AC83" t="s">
        <v>436</v>
      </c>
      <c r="AD83">
        <f>COUNTIF('Rechner_ÖR2uHALM2C.1'!$E$50:$E$249,Datengrundlage!AB83)</f>
        <v>0</v>
      </c>
      <c r="AE83">
        <f t="shared" si="5"/>
        <v>0</v>
      </c>
    </row>
    <row r="84" spans="1:31" x14ac:dyDescent="0.3">
      <c r="A84">
        <v>341</v>
      </c>
      <c r="B84" t="s">
        <v>148</v>
      </c>
      <c r="C84" t="s">
        <v>204</v>
      </c>
      <c r="D84" t="s">
        <v>208</v>
      </c>
      <c r="F84" t="s">
        <v>215</v>
      </c>
      <c r="H84" t="s">
        <v>208</v>
      </c>
      <c r="J84" t="s">
        <v>30</v>
      </c>
      <c r="M84" s="51">
        <v>0.17</v>
      </c>
      <c r="O84" s="127" t="s">
        <v>757</v>
      </c>
      <c r="AB84">
        <v>839</v>
      </c>
      <c r="AC84" t="s">
        <v>437</v>
      </c>
      <c r="AD84">
        <f>COUNTIF('Rechner_ÖR2uHALM2C.1'!$E$50:$E$249,Datengrundlage!AB84)</f>
        <v>0</v>
      </c>
      <c r="AE84">
        <f t="shared" si="5"/>
        <v>0</v>
      </c>
    </row>
    <row r="85" spans="1:31" x14ac:dyDescent="0.3">
      <c r="A85">
        <v>392</v>
      </c>
      <c r="B85" t="s">
        <v>149</v>
      </c>
      <c r="C85" t="s">
        <v>204</v>
      </c>
      <c r="D85" t="s">
        <v>208</v>
      </c>
      <c r="F85" t="s">
        <v>215</v>
      </c>
      <c r="H85" t="s">
        <v>208</v>
      </c>
      <c r="J85" t="s">
        <v>30</v>
      </c>
      <c r="M85">
        <v>0.14000000000000001</v>
      </c>
      <c r="O85" s="127" t="s">
        <v>758</v>
      </c>
      <c r="P85" t="s">
        <v>935</v>
      </c>
      <c r="AB85">
        <v>841</v>
      </c>
      <c r="AC85" t="s">
        <v>439</v>
      </c>
      <c r="AD85">
        <f>COUNTIF('Rechner_ÖR2uHALM2C.1'!$E$50:$E$249,Datengrundlage!AB85)</f>
        <v>0</v>
      </c>
      <c r="AE85">
        <f t="shared" si="5"/>
        <v>0</v>
      </c>
    </row>
    <row r="86" spans="1:31" x14ac:dyDescent="0.3">
      <c r="A86">
        <v>393</v>
      </c>
      <c r="B86" t="s">
        <v>150</v>
      </c>
      <c r="C86" t="s">
        <v>204</v>
      </c>
      <c r="D86" t="s">
        <v>208</v>
      </c>
      <c r="F86" t="s">
        <v>215</v>
      </c>
      <c r="H86" t="s">
        <v>208</v>
      </c>
      <c r="J86" t="s">
        <v>30</v>
      </c>
      <c r="M86">
        <v>8.5000000000000006E-2</v>
      </c>
      <c r="O86" s="127" t="s">
        <v>759</v>
      </c>
      <c r="P86" t="s">
        <v>935</v>
      </c>
      <c r="AB86">
        <v>842</v>
      </c>
      <c r="AC86" t="s">
        <v>440</v>
      </c>
      <c r="AD86">
        <f>COUNTIF('Rechner_ÖR2uHALM2C.1'!$E$50:$E$249,Datengrundlage!AB86)</f>
        <v>0</v>
      </c>
      <c r="AE86">
        <f t="shared" si="5"/>
        <v>0</v>
      </c>
    </row>
    <row r="87" spans="1:31" x14ac:dyDescent="0.3">
      <c r="A87">
        <v>411</v>
      </c>
      <c r="B87" t="s">
        <v>151</v>
      </c>
      <c r="C87" t="s">
        <v>204</v>
      </c>
      <c r="D87" t="s">
        <v>208</v>
      </c>
      <c r="F87" t="s">
        <v>716</v>
      </c>
      <c r="G87" t="s">
        <v>31</v>
      </c>
      <c r="H87" t="s">
        <v>208</v>
      </c>
      <c r="M87">
        <v>0.35</v>
      </c>
      <c r="O87" s="127" t="s">
        <v>738</v>
      </c>
      <c r="AB87">
        <v>845</v>
      </c>
      <c r="AC87" t="s">
        <v>443</v>
      </c>
      <c r="AD87">
        <f>COUNTIF('Rechner_ÖR2uHALM2C.1'!$E$50:$E$249,Datengrundlage!AB87)</f>
        <v>0</v>
      </c>
      <c r="AE87">
        <f t="shared" si="5"/>
        <v>0</v>
      </c>
    </row>
    <row r="88" spans="1:31" x14ac:dyDescent="0.3">
      <c r="A88">
        <v>413</v>
      </c>
      <c r="B88" t="s">
        <v>152</v>
      </c>
      <c r="C88" t="s">
        <v>204</v>
      </c>
      <c r="D88" t="s">
        <v>208</v>
      </c>
      <c r="F88" t="s">
        <v>216</v>
      </c>
      <c r="H88" t="s">
        <v>208</v>
      </c>
      <c r="M88">
        <v>0.32</v>
      </c>
      <c r="O88" s="127" t="s">
        <v>760</v>
      </c>
      <c r="AB88">
        <v>846</v>
      </c>
      <c r="AC88" t="s">
        <v>444</v>
      </c>
      <c r="AD88">
        <f>COUNTIF('Rechner_ÖR2uHALM2C.1'!$E$50:$E$249,Datengrundlage!AB88)</f>
        <v>0</v>
      </c>
      <c r="AE88">
        <f t="shared" si="5"/>
        <v>0</v>
      </c>
    </row>
    <row r="89" spans="1:31" x14ac:dyDescent="0.3">
      <c r="A89">
        <v>414</v>
      </c>
      <c r="B89" t="s">
        <v>153</v>
      </c>
      <c r="C89" t="s">
        <v>204</v>
      </c>
      <c r="D89" t="s">
        <v>208</v>
      </c>
      <c r="F89" t="s">
        <v>216</v>
      </c>
      <c r="H89" t="s">
        <v>208</v>
      </c>
      <c r="M89">
        <v>0.32</v>
      </c>
      <c r="O89" s="127" t="s">
        <v>752</v>
      </c>
      <c r="P89" t="s">
        <v>935</v>
      </c>
      <c r="AB89">
        <v>848</v>
      </c>
      <c r="AC89" t="s">
        <v>446</v>
      </c>
      <c r="AD89">
        <f>COUNTIF('Rechner_ÖR2uHALM2C.1'!$E$50:$E$249,Datengrundlage!AB89)</f>
        <v>0</v>
      </c>
      <c r="AE89">
        <f t="shared" si="5"/>
        <v>0</v>
      </c>
    </row>
    <row r="90" spans="1:31" x14ac:dyDescent="0.3">
      <c r="A90">
        <v>421</v>
      </c>
      <c r="B90" t="s">
        <v>47</v>
      </c>
      <c r="C90" t="s">
        <v>204</v>
      </c>
      <c r="D90" t="s">
        <v>208</v>
      </c>
      <c r="F90" t="s">
        <v>518</v>
      </c>
      <c r="G90" t="s">
        <v>515</v>
      </c>
      <c r="H90" t="s">
        <v>208</v>
      </c>
      <c r="J90" t="s">
        <v>30</v>
      </c>
      <c r="L90" t="s">
        <v>30</v>
      </c>
      <c r="M90">
        <v>0.03</v>
      </c>
      <c r="O90" s="127" t="s">
        <v>761</v>
      </c>
      <c r="AB90">
        <v>849</v>
      </c>
      <c r="AC90" t="s">
        <v>447</v>
      </c>
      <c r="AD90">
        <f>COUNTIF('Rechner_ÖR2uHALM2C.1'!$E$50:$E$249,Datengrundlage!AB90)</f>
        <v>0</v>
      </c>
      <c r="AE90">
        <f t="shared" si="5"/>
        <v>0</v>
      </c>
    </row>
    <row r="91" spans="1:31" x14ac:dyDescent="0.3">
      <c r="A91">
        <v>422</v>
      </c>
      <c r="B91" t="s">
        <v>561</v>
      </c>
      <c r="C91" t="s">
        <v>204</v>
      </c>
      <c r="D91" t="s">
        <v>208</v>
      </c>
      <c r="F91" t="s">
        <v>216</v>
      </c>
      <c r="H91" t="s">
        <v>208</v>
      </c>
      <c r="J91" t="s">
        <v>30</v>
      </c>
      <c r="L91" t="s">
        <v>30</v>
      </c>
      <c r="M91">
        <v>0.03</v>
      </c>
      <c r="O91" s="127">
        <v>5</v>
      </c>
      <c r="AB91">
        <v>850</v>
      </c>
      <c r="AC91" t="s">
        <v>448</v>
      </c>
      <c r="AD91">
        <f>COUNTIF('Rechner_ÖR2uHALM2C.1'!$E$50:$E$249,Datengrundlage!AB91)</f>
        <v>0</v>
      </c>
      <c r="AE91">
        <f t="shared" si="5"/>
        <v>0</v>
      </c>
    </row>
    <row r="92" spans="1:31" x14ac:dyDescent="0.3">
      <c r="A92">
        <v>423</v>
      </c>
      <c r="B92" t="s">
        <v>154</v>
      </c>
      <c r="C92" t="s">
        <v>204</v>
      </c>
      <c r="D92" t="s">
        <v>208</v>
      </c>
      <c r="F92" t="s">
        <v>518</v>
      </c>
      <c r="G92" t="s">
        <v>515</v>
      </c>
      <c r="H92" t="s">
        <v>208</v>
      </c>
      <c r="J92" t="s">
        <v>30</v>
      </c>
      <c r="L92" t="s">
        <v>30</v>
      </c>
      <c r="M92">
        <v>0.03</v>
      </c>
      <c r="O92" s="127" t="s">
        <v>762</v>
      </c>
      <c r="AB92">
        <v>851</v>
      </c>
      <c r="AC92" t="s">
        <v>449</v>
      </c>
      <c r="AD92">
        <f>COUNTIF('Rechner_ÖR2uHALM2C.1'!$E$50:$E$249,Datengrundlage!AB92)</f>
        <v>0</v>
      </c>
      <c r="AE92">
        <f t="shared" si="5"/>
        <v>0</v>
      </c>
    </row>
    <row r="93" spans="1:31" x14ac:dyDescent="0.3">
      <c r="A93">
        <v>424</v>
      </c>
      <c r="B93" t="s">
        <v>155</v>
      </c>
      <c r="C93" t="s">
        <v>204</v>
      </c>
      <c r="D93" t="s">
        <v>208</v>
      </c>
      <c r="F93" t="s">
        <v>216</v>
      </c>
      <c r="H93" t="s">
        <v>208</v>
      </c>
      <c r="L93" t="s">
        <v>30</v>
      </c>
      <c r="M93">
        <v>0.03</v>
      </c>
      <c r="O93" s="127">
        <v>5</v>
      </c>
      <c r="AB93">
        <v>852</v>
      </c>
      <c r="AC93" t="s">
        <v>413</v>
      </c>
      <c r="AD93">
        <f>COUNTIF('Rechner_ÖR2uHALM2C.1'!$E$50:$E$249,Datengrundlage!AB93)</f>
        <v>0</v>
      </c>
      <c r="AE93">
        <f t="shared" ref="AE93:AE95" si="6">IF(AD93&gt;=1,1,0)</f>
        <v>0</v>
      </c>
    </row>
    <row r="94" spans="1:31" x14ac:dyDescent="0.3">
      <c r="A94">
        <v>425</v>
      </c>
      <c r="B94" t="s">
        <v>156</v>
      </c>
      <c r="C94" t="s">
        <v>204</v>
      </c>
      <c r="D94" t="s">
        <v>208</v>
      </c>
      <c r="F94" t="s">
        <v>534</v>
      </c>
      <c r="G94" t="s">
        <v>515</v>
      </c>
      <c r="H94" t="s">
        <v>208</v>
      </c>
      <c r="J94" t="s">
        <v>30</v>
      </c>
      <c r="L94" t="s">
        <v>30</v>
      </c>
      <c r="M94">
        <v>0.03</v>
      </c>
      <c r="O94" s="127">
        <v>6</v>
      </c>
      <c r="AB94">
        <v>853</v>
      </c>
      <c r="AC94" t="s">
        <v>414</v>
      </c>
      <c r="AD94">
        <f>COUNTIF('Rechner_ÖR2uHALM2C.1'!$E$50:$E$249,Datengrundlage!AB94)</f>
        <v>0</v>
      </c>
      <c r="AE94">
        <f t="shared" si="6"/>
        <v>0</v>
      </c>
    </row>
    <row r="95" spans="1:31" x14ac:dyDescent="0.3">
      <c r="A95">
        <v>426</v>
      </c>
      <c r="B95" t="s">
        <v>157</v>
      </c>
      <c r="C95" t="s">
        <v>204</v>
      </c>
      <c r="D95" t="s">
        <v>208</v>
      </c>
      <c r="F95" t="s">
        <v>518</v>
      </c>
      <c r="G95" t="s">
        <v>515</v>
      </c>
      <c r="H95" t="s">
        <v>208</v>
      </c>
      <c r="J95" t="s">
        <v>30</v>
      </c>
      <c r="L95" t="s">
        <v>30</v>
      </c>
      <c r="M95">
        <v>0.03</v>
      </c>
      <c r="O95" s="127" t="s">
        <v>763</v>
      </c>
      <c r="AB95">
        <v>854</v>
      </c>
      <c r="AC95" t="s">
        <v>415</v>
      </c>
      <c r="AD95">
        <f>COUNTIF('Rechner_ÖR2uHALM2C.1'!$E$50:$E$249,Datengrundlage!AB95)</f>
        <v>0</v>
      </c>
      <c r="AE95">
        <f t="shared" si="6"/>
        <v>0</v>
      </c>
    </row>
    <row r="96" spans="1:31" x14ac:dyDescent="0.3">
      <c r="A96">
        <v>427</v>
      </c>
      <c r="B96" t="s">
        <v>158</v>
      </c>
      <c r="C96" t="s">
        <v>204</v>
      </c>
      <c r="D96" t="s">
        <v>208</v>
      </c>
      <c r="F96" t="s">
        <v>518</v>
      </c>
      <c r="G96" t="s">
        <v>515</v>
      </c>
      <c r="H96" t="s">
        <v>208</v>
      </c>
      <c r="J96" t="s">
        <v>30</v>
      </c>
      <c r="L96" t="s">
        <v>30</v>
      </c>
      <c r="M96">
        <v>0.03</v>
      </c>
      <c r="O96" s="127" t="s">
        <v>764</v>
      </c>
      <c r="AB96">
        <v>856</v>
      </c>
      <c r="AC96" t="s">
        <v>451</v>
      </c>
      <c r="AD96">
        <f>COUNTIF('Rechner_ÖR2uHALM2C.1'!$E$50:$E$249,Datengrundlage!AB96)</f>
        <v>0</v>
      </c>
      <c r="AE96">
        <f t="shared" ref="AE96:AE122" si="7">IF(AD96&gt;=1,1,0)</f>
        <v>0</v>
      </c>
    </row>
    <row r="97" spans="1:31" x14ac:dyDescent="0.3">
      <c r="A97" s="64">
        <v>428</v>
      </c>
      <c r="B97" s="64" t="s">
        <v>159</v>
      </c>
      <c r="C97" s="64" t="s">
        <v>204</v>
      </c>
      <c r="D97" s="64" t="s">
        <v>208</v>
      </c>
      <c r="E97" s="64"/>
      <c r="F97" s="64" t="s">
        <v>216</v>
      </c>
      <c r="G97" s="64"/>
      <c r="H97" s="64"/>
      <c r="I97" s="64"/>
      <c r="J97" s="64"/>
      <c r="K97" s="64"/>
      <c r="L97" s="64"/>
      <c r="M97" s="64" t="s">
        <v>571</v>
      </c>
      <c r="N97" s="68"/>
      <c r="O97" s="129" t="s">
        <v>205</v>
      </c>
      <c r="P97" s="68"/>
      <c r="AB97">
        <v>860</v>
      </c>
      <c r="AC97" t="s">
        <v>455</v>
      </c>
      <c r="AD97">
        <f>COUNTIF('Rechner_ÖR2uHALM2C.1'!$E$50:$E$249,Datengrundlage!AB97)</f>
        <v>0</v>
      </c>
      <c r="AE97">
        <f t="shared" si="7"/>
        <v>0</v>
      </c>
    </row>
    <row r="98" spans="1:31" x14ac:dyDescent="0.3">
      <c r="A98" s="68">
        <v>429</v>
      </c>
      <c r="B98" s="68" t="s">
        <v>160</v>
      </c>
      <c r="C98" s="68" t="s">
        <v>204</v>
      </c>
      <c r="D98" s="68" t="s">
        <v>208</v>
      </c>
      <c r="E98" s="68"/>
      <c r="F98" s="68" t="s">
        <v>518</v>
      </c>
      <c r="G98" s="68" t="s">
        <v>515</v>
      </c>
      <c r="H98" s="68" t="s">
        <v>208</v>
      </c>
      <c r="I98" s="68"/>
      <c r="J98" s="68" t="s">
        <v>30</v>
      </c>
      <c r="K98" s="68"/>
      <c r="L98" s="68" t="s">
        <v>30</v>
      </c>
      <c r="M98" s="68">
        <v>0.03</v>
      </c>
      <c r="O98" s="127" t="s">
        <v>765</v>
      </c>
      <c r="AB98">
        <v>861</v>
      </c>
      <c r="AC98" t="s">
        <v>456</v>
      </c>
      <c r="AD98">
        <f>COUNTIF('Rechner_ÖR2uHALM2C.1'!$E$50:$E$249,Datengrundlage!AB98)</f>
        <v>0</v>
      </c>
      <c r="AE98">
        <f t="shared" si="7"/>
        <v>0</v>
      </c>
    </row>
    <row r="99" spans="1:31" x14ac:dyDescent="0.3">
      <c r="A99" s="68">
        <v>430</v>
      </c>
      <c r="B99" s="68" t="s">
        <v>161</v>
      </c>
      <c r="C99" s="68" t="s">
        <v>204</v>
      </c>
      <c r="D99" s="68" t="s">
        <v>208</v>
      </c>
      <c r="E99" s="68"/>
      <c r="F99" s="68" t="s">
        <v>518</v>
      </c>
      <c r="G99" s="68" t="s">
        <v>515</v>
      </c>
      <c r="H99" s="68" t="s">
        <v>208</v>
      </c>
      <c r="I99" s="68"/>
      <c r="J99" s="68" t="s">
        <v>30</v>
      </c>
      <c r="K99" s="68"/>
      <c r="L99" s="68" t="s">
        <v>30</v>
      </c>
      <c r="M99" s="68">
        <v>0.17</v>
      </c>
      <c r="O99" s="127" t="s">
        <v>766</v>
      </c>
      <c r="AB99">
        <v>862</v>
      </c>
      <c r="AC99" t="s">
        <v>457</v>
      </c>
      <c r="AD99">
        <f>COUNTIF('Rechner_ÖR2uHALM2C.1'!$E$50:$E$249,Datengrundlage!AB99)</f>
        <v>0</v>
      </c>
      <c r="AE99">
        <f t="shared" si="7"/>
        <v>0</v>
      </c>
    </row>
    <row r="100" spans="1:31" x14ac:dyDescent="0.3">
      <c r="A100" s="68">
        <v>431</v>
      </c>
      <c r="B100" s="68" t="s">
        <v>162</v>
      </c>
      <c r="C100" s="68" t="s">
        <v>204</v>
      </c>
      <c r="D100" s="68" t="s">
        <v>208</v>
      </c>
      <c r="E100" s="68"/>
      <c r="F100" s="68" t="s">
        <v>518</v>
      </c>
      <c r="G100" s="68" t="s">
        <v>515</v>
      </c>
      <c r="H100" s="68" t="s">
        <v>208</v>
      </c>
      <c r="I100" s="68"/>
      <c r="J100" s="68" t="s">
        <v>30</v>
      </c>
      <c r="K100" s="68"/>
      <c r="L100" s="68" t="s">
        <v>30</v>
      </c>
      <c r="M100" s="68">
        <v>0.03</v>
      </c>
      <c r="O100" s="127" t="s">
        <v>767</v>
      </c>
      <c r="AB100">
        <v>863</v>
      </c>
      <c r="AC100" t="s">
        <v>458</v>
      </c>
      <c r="AD100">
        <f>COUNTIF('Rechner_ÖR2uHALM2C.1'!$E$50:$E$249,Datengrundlage!AB100)</f>
        <v>0</v>
      </c>
      <c r="AE100">
        <f t="shared" si="7"/>
        <v>0</v>
      </c>
    </row>
    <row r="101" spans="1:31" x14ac:dyDescent="0.3">
      <c r="A101" s="68">
        <v>432</v>
      </c>
      <c r="B101" s="68" t="s">
        <v>163</v>
      </c>
      <c r="C101" s="68" t="s">
        <v>204</v>
      </c>
      <c r="D101" s="68" t="s">
        <v>208</v>
      </c>
      <c r="E101" s="68"/>
      <c r="F101" s="68" t="s">
        <v>534</v>
      </c>
      <c r="G101" s="68" t="s">
        <v>515</v>
      </c>
      <c r="H101" s="68" t="s">
        <v>208</v>
      </c>
      <c r="I101" s="68"/>
      <c r="J101" s="68" t="s">
        <v>30</v>
      </c>
      <c r="K101" s="68"/>
      <c r="L101" s="68" t="s">
        <v>30</v>
      </c>
      <c r="M101" s="68">
        <v>0.03</v>
      </c>
      <c r="O101" s="127">
        <v>6</v>
      </c>
      <c r="AB101">
        <v>864</v>
      </c>
      <c r="AC101" t="s">
        <v>459</v>
      </c>
      <c r="AD101">
        <f>COUNTIF('Rechner_ÖR2uHALM2C.1'!$E$50:$E$249,Datengrundlage!AB101)</f>
        <v>0</v>
      </c>
      <c r="AE101">
        <f t="shared" si="7"/>
        <v>0</v>
      </c>
    </row>
    <row r="102" spans="1:31" x14ac:dyDescent="0.3">
      <c r="A102" s="68">
        <v>433</v>
      </c>
      <c r="B102" s="68" t="s">
        <v>718</v>
      </c>
      <c r="C102" s="68" t="s">
        <v>204</v>
      </c>
      <c r="D102" s="68" t="s">
        <v>208</v>
      </c>
      <c r="E102" s="68"/>
      <c r="F102" t="s">
        <v>216</v>
      </c>
      <c r="G102" s="68"/>
      <c r="H102" s="68" t="s">
        <v>208</v>
      </c>
      <c r="I102" s="68"/>
      <c r="J102" s="68" t="s">
        <v>30</v>
      </c>
      <c r="K102" s="68"/>
      <c r="L102" s="68" t="s">
        <v>30</v>
      </c>
      <c r="M102" s="68">
        <v>0.03</v>
      </c>
      <c r="O102" s="127">
        <v>5</v>
      </c>
      <c r="AB102">
        <v>865</v>
      </c>
      <c r="AC102" t="s">
        <v>460</v>
      </c>
      <c r="AD102">
        <f>COUNTIF('Rechner_ÖR2uHALM2C.1'!$E$50:$E$249,Datengrundlage!AB102)</f>
        <v>0</v>
      </c>
      <c r="AE102">
        <f t="shared" si="7"/>
        <v>0</v>
      </c>
    </row>
    <row r="103" spans="1:31" x14ac:dyDescent="0.3">
      <c r="A103" s="138">
        <v>434</v>
      </c>
      <c r="B103" s="138" t="s">
        <v>165</v>
      </c>
      <c r="C103" s="138" t="s">
        <v>204</v>
      </c>
      <c r="D103" s="138" t="s">
        <v>208</v>
      </c>
      <c r="E103" s="138" t="s">
        <v>214</v>
      </c>
      <c r="F103" t="s">
        <v>534</v>
      </c>
      <c r="G103" s="138" t="s">
        <v>515</v>
      </c>
      <c r="H103" s="138" t="s">
        <v>208</v>
      </c>
      <c r="I103" s="138"/>
      <c r="J103" s="138" t="s">
        <v>30</v>
      </c>
      <c r="K103" s="138"/>
      <c r="L103" s="138" t="s">
        <v>30</v>
      </c>
      <c r="M103" s="138">
        <v>0.21</v>
      </c>
      <c r="N103" s="138"/>
      <c r="O103" s="139">
        <v>6</v>
      </c>
      <c r="AB103">
        <v>920</v>
      </c>
      <c r="AC103" t="s">
        <v>491</v>
      </c>
      <c r="AD103">
        <f>COUNTIF('Rechner_ÖR2uHALM2C.1'!$E$50:$E$249,Datengrundlage!AB103)</f>
        <v>0</v>
      </c>
      <c r="AE103">
        <f t="shared" si="7"/>
        <v>0</v>
      </c>
    </row>
    <row r="104" spans="1:31" x14ac:dyDescent="0.3">
      <c r="A104" s="64">
        <v>444</v>
      </c>
      <c r="B104" s="64" t="s">
        <v>166</v>
      </c>
      <c r="C104" s="64" t="s">
        <v>212</v>
      </c>
      <c r="D104" s="64" t="s">
        <v>208</v>
      </c>
      <c r="E104" s="64"/>
      <c r="F104" s="64" t="s">
        <v>217</v>
      </c>
      <c r="G104" s="64"/>
      <c r="H104" s="64" t="s">
        <v>208</v>
      </c>
      <c r="I104" s="64"/>
      <c r="J104" s="64"/>
      <c r="K104" s="64"/>
      <c r="L104" s="64"/>
      <c r="M104" s="64">
        <v>4.0000000000000001E-3</v>
      </c>
      <c r="O104" s="127" t="s">
        <v>205</v>
      </c>
      <c r="AB104">
        <v>924</v>
      </c>
      <c r="AC104" t="s">
        <v>485</v>
      </c>
      <c r="AD104">
        <f>COUNTIF('Rechner_ÖR2uHALM2C.1'!$E$50:$E$249,Datengrundlage!AB104)</f>
        <v>0</v>
      </c>
      <c r="AE104">
        <f t="shared" si="7"/>
        <v>0</v>
      </c>
    </row>
    <row r="105" spans="1:31" x14ac:dyDescent="0.3">
      <c r="A105" s="64">
        <v>451</v>
      </c>
      <c r="B105" s="64" t="s">
        <v>167</v>
      </c>
      <c r="C105" s="64" t="s">
        <v>212</v>
      </c>
      <c r="D105" s="64" t="s">
        <v>208</v>
      </c>
      <c r="E105" s="64"/>
      <c r="F105" s="64" t="s">
        <v>217</v>
      </c>
      <c r="G105" s="64"/>
      <c r="H105" s="64"/>
      <c r="I105" s="64"/>
      <c r="J105" s="64"/>
      <c r="K105" s="64"/>
      <c r="L105" s="64"/>
      <c r="M105" s="64">
        <v>4.0000000000000001E-3</v>
      </c>
      <c r="O105" s="127" t="s">
        <v>205</v>
      </c>
      <c r="AB105">
        <v>927</v>
      </c>
      <c r="AC105" t="s">
        <v>487</v>
      </c>
      <c r="AD105">
        <f>COUNTIF('Rechner_ÖR2uHALM2C.1'!$E$50:$E$249,Datengrundlage!AB105)</f>
        <v>0</v>
      </c>
      <c r="AE105">
        <f t="shared" si="7"/>
        <v>0</v>
      </c>
    </row>
    <row r="106" spans="1:31" x14ac:dyDescent="0.3">
      <c r="A106" s="64">
        <v>452</v>
      </c>
      <c r="B106" s="64" t="s">
        <v>168</v>
      </c>
      <c r="C106" s="64" t="s">
        <v>212</v>
      </c>
      <c r="D106" s="64" t="s">
        <v>208</v>
      </c>
      <c r="E106" s="64"/>
      <c r="F106" s="64" t="s">
        <v>217</v>
      </c>
      <c r="G106" s="64"/>
      <c r="H106" s="64"/>
      <c r="I106" s="64"/>
      <c r="J106" s="64"/>
      <c r="K106" s="64"/>
      <c r="L106" s="64"/>
      <c r="M106" s="64">
        <v>4.0000000000000001E-3</v>
      </c>
      <c r="O106" s="127" t="s">
        <v>205</v>
      </c>
      <c r="AB106">
        <v>930</v>
      </c>
      <c r="AC106" t="s">
        <v>492</v>
      </c>
      <c r="AD106">
        <f>COUNTIF('Rechner_ÖR2uHALM2C.1'!$E$50:$E$249,Datengrundlage!AB106)</f>
        <v>0</v>
      </c>
      <c r="AE106">
        <f t="shared" si="7"/>
        <v>0</v>
      </c>
    </row>
    <row r="107" spans="1:31" x14ac:dyDescent="0.3">
      <c r="A107" s="64">
        <v>453</v>
      </c>
      <c r="B107" s="64" t="s">
        <v>169</v>
      </c>
      <c r="C107" s="64" t="s">
        <v>212</v>
      </c>
      <c r="D107" s="64" t="s">
        <v>208</v>
      </c>
      <c r="E107" s="64"/>
      <c r="F107" s="64" t="s">
        <v>217</v>
      </c>
      <c r="G107" s="64"/>
      <c r="H107" s="64"/>
      <c r="I107" s="64"/>
      <c r="J107" s="64"/>
      <c r="K107" s="64"/>
      <c r="L107" s="64"/>
      <c r="M107" s="64">
        <v>4.0000000000000001E-3</v>
      </c>
      <c r="O107" s="127" t="s">
        <v>205</v>
      </c>
      <c r="AB107">
        <v>940</v>
      </c>
      <c r="AC107" t="s">
        <v>493</v>
      </c>
      <c r="AD107">
        <f>COUNTIF('Rechner_ÖR2uHALM2C.1'!$E$50:$E$249,Datengrundlage!AB107)</f>
        <v>0</v>
      </c>
      <c r="AE107">
        <f t="shared" si="7"/>
        <v>0</v>
      </c>
    </row>
    <row r="108" spans="1:31" x14ac:dyDescent="0.3">
      <c r="A108" s="64">
        <v>454</v>
      </c>
      <c r="B108" s="64" t="s">
        <v>170</v>
      </c>
      <c r="C108" s="64" t="s">
        <v>212</v>
      </c>
      <c r="D108" s="64" t="s">
        <v>208</v>
      </c>
      <c r="E108" s="64"/>
      <c r="F108" s="64" t="s">
        <v>217</v>
      </c>
      <c r="G108" s="64"/>
      <c r="H108" s="64"/>
      <c r="I108" s="64"/>
      <c r="J108" s="64"/>
      <c r="K108" s="64"/>
      <c r="L108" s="64"/>
      <c r="M108" s="64">
        <v>4.0000000000000001E-3</v>
      </c>
      <c r="O108" s="127" t="s">
        <v>205</v>
      </c>
      <c r="Q108" s="68"/>
      <c r="R108" s="68"/>
      <c r="AB108">
        <v>952</v>
      </c>
      <c r="AC108" t="s">
        <v>495</v>
      </c>
      <c r="AD108">
        <f>COUNTIF('Rechner_ÖR2uHALM2C.1'!$E$50:$E$249,Datengrundlage!AB108)</f>
        <v>0</v>
      </c>
      <c r="AE108">
        <f t="shared" si="7"/>
        <v>0</v>
      </c>
    </row>
    <row r="109" spans="1:31" x14ac:dyDescent="0.3">
      <c r="A109" s="64">
        <v>455</v>
      </c>
      <c r="B109" s="64" t="s">
        <v>171</v>
      </c>
      <c r="C109" s="64" t="s">
        <v>212</v>
      </c>
      <c r="D109" s="64" t="s">
        <v>208</v>
      </c>
      <c r="E109" s="64"/>
      <c r="F109" s="64" t="s">
        <v>217</v>
      </c>
      <c r="G109" s="64"/>
      <c r="H109" s="64"/>
      <c r="I109" s="64"/>
      <c r="J109" s="64"/>
      <c r="K109" s="64"/>
      <c r="L109" s="64"/>
      <c r="M109" s="64">
        <v>4.0000000000000001E-3</v>
      </c>
      <c r="O109" s="127" t="s">
        <v>205</v>
      </c>
      <c r="AB109">
        <v>955</v>
      </c>
      <c r="AC109" t="s">
        <v>496</v>
      </c>
      <c r="AD109">
        <f>COUNTIF('Rechner_ÖR2uHALM2C.1'!$E$50:$E$249,Datengrundlage!AB109)</f>
        <v>0</v>
      </c>
      <c r="AE109">
        <f t="shared" si="7"/>
        <v>0</v>
      </c>
    </row>
    <row r="110" spans="1:31" x14ac:dyDescent="0.3">
      <c r="A110" s="64">
        <v>458</v>
      </c>
      <c r="B110" s="64" t="s">
        <v>172</v>
      </c>
      <c r="C110" s="64" t="s">
        <v>212</v>
      </c>
      <c r="D110" s="64" t="s">
        <v>208</v>
      </c>
      <c r="E110" s="64"/>
      <c r="F110" s="64" t="s">
        <v>217</v>
      </c>
      <c r="G110" s="64"/>
      <c r="H110" s="64"/>
      <c r="I110" s="64"/>
      <c r="J110" s="64"/>
      <c r="K110" s="64"/>
      <c r="L110" s="64"/>
      <c r="M110" s="64">
        <v>4.0000000000000001E-3</v>
      </c>
      <c r="O110" s="127" t="s">
        <v>205</v>
      </c>
      <c r="AB110">
        <v>956</v>
      </c>
      <c r="AC110" t="s">
        <v>497</v>
      </c>
      <c r="AD110">
        <f>COUNTIF('Rechner_ÖR2uHALM2C.1'!$E$50:$E$249,Datengrundlage!AB110)</f>
        <v>0</v>
      </c>
      <c r="AE110">
        <f t="shared" si="7"/>
        <v>0</v>
      </c>
    </row>
    <row r="111" spans="1:31" x14ac:dyDescent="0.3">
      <c r="A111" s="64">
        <v>459</v>
      </c>
      <c r="B111" s="64" t="s">
        <v>173</v>
      </c>
      <c r="C111" s="64" t="s">
        <v>212</v>
      </c>
      <c r="D111" s="64" t="s">
        <v>208</v>
      </c>
      <c r="E111" s="64" t="s">
        <v>218</v>
      </c>
      <c r="F111" s="64" t="s">
        <v>217</v>
      </c>
      <c r="G111" s="64"/>
      <c r="H111" s="64" t="s">
        <v>208</v>
      </c>
      <c r="I111" s="64"/>
      <c r="J111" s="64"/>
      <c r="K111" s="64"/>
      <c r="L111" s="64"/>
      <c r="M111" s="64">
        <v>4.0000000000000001E-3</v>
      </c>
      <c r="O111" s="127" t="s">
        <v>205</v>
      </c>
      <c r="AB111">
        <v>958</v>
      </c>
      <c r="AC111" t="s">
        <v>489</v>
      </c>
      <c r="AD111">
        <f>COUNTIF('Rechner_ÖR2uHALM2C.1'!$E$50:$E$249,Datengrundlage!AB111)</f>
        <v>0</v>
      </c>
      <c r="AE111">
        <f t="shared" si="7"/>
        <v>0</v>
      </c>
    </row>
    <row r="112" spans="1:31" x14ac:dyDescent="0.3">
      <c r="A112" s="64">
        <v>460</v>
      </c>
      <c r="B112" s="64" t="s">
        <v>174</v>
      </c>
      <c r="C112" s="64" t="s">
        <v>212</v>
      </c>
      <c r="D112" s="64" t="s">
        <v>208</v>
      </c>
      <c r="E112" s="64"/>
      <c r="F112" s="64" t="s">
        <v>217</v>
      </c>
      <c r="G112" s="64"/>
      <c r="H112" s="64"/>
      <c r="I112" s="64"/>
      <c r="J112" s="64"/>
      <c r="K112" s="64"/>
      <c r="L112" s="64"/>
      <c r="M112" s="64">
        <v>4.0000000000000001E-3</v>
      </c>
      <c r="O112" s="127" t="s">
        <v>205</v>
      </c>
      <c r="AB112">
        <v>965</v>
      </c>
      <c r="AC112" t="s">
        <v>499</v>
      </c>
      <c r="AD112">
        <f>COUNTIF('Rechner_ÖR2uHALM2C.1'!$E$50:$E$249,Datengrundlage!AB112)</f>
        <v>0</v>
      </c>
      <c r="AE112">
        <f t="shared" si="7"/>
        <v>0</v>
      </c>
    </row>
    <row r="113" spans="1:31" x14ac:dyDescent="0.3">
      <c r="A113" s="64">
        <v>462</v>
      </c>
      <c r="B113" s="64" t="s">
        <v>175</v>
      </c>
      <c r="C113" s="64" t="s">
        <v>212</v>
      </c>
      <c r="D113" s="64" t="s">
        <v>208</v>
      </c>
      <c r="E113" s="64"/>
      <c r="F113" s="64" t="s">
        <v>217</v>
      </c>
      <c r="G113" s="64"/>
      <c r="H113" s="64"/>
      <c r="I113" s="64"/>
      <c r="J113" s="64"/>
      <c r="K113" s="64"/>
      <c r="L113" s="64"/>
      <c r="M113" s="64">
        <v>4.0000000000000001E-3</v>
      </c>
      <c r="O113" s="127" t="s">
        <v>205</v>
      </c>
      <c r="AB113">
        <v>966</v>
      </c>
      <c r="AC113" t="s">
        <v>500</v>
      </c>
      <c r="AD113">
        <f>COUNTIF('Rechner_ÖR2uHALM2C.1'!$E$50:$E$249,Datengrundlage!#REF!)</f>
        <v>0</v>
      </c>
      <c r="AE113">
        <f t="shared" si="7"/>
        <v>0</v>
      </c>
    </row>
    <row r="114" spans="1:31" x14ac:dyDescent="0.3">
      <c r="A114" s="64">
        <v>463</v>
      </c>
      <c r="B114" s="64" t="s">
        <v>176</v>
      </c>
      <c r="C114" s="64" t="s">
        <v>212</v>
      </c>
      <c r="D114" s="64" t="s">
        <v>208</v>
      </c>
      <c r="E114" s="64"/>
      <c r="F114" s="64" t="s">
        <v>217</v>
      </c>
      <c r="G114" s="64"/>
      <c r="H114" s="64"/>
      <c r="I114" s="64"/>
      <c r="J114" s="64"/>
      <c r="K114" s="64"/>
      <c r="L114" s="64"/>
      <c r="M114" s="64">
        <v>4.0000000000000001E-3</v>
      </c>
      <c r="O114" s="127" t="s">
        <v>205</v>
      </c>
      <c r="AB114">
        <v>972</v>
      </c>
      <c r="AC114" t="s">
        <v>622</v>
      </c>
      <c r="AD114">
        <f>COUNTIF('Rechner_ÖR2uHALM2C.1'!$E$50:$E$249,Datengrundlage!#REF!)</f>
        <v>0</v>
      </c>
      <c r="AE114">
        <f t="shared" si="7"/>
        <v>0</v>
      </c>
    </row>
    <row r="115" spans="1:31" x14ac:dyDescent="0.3">
      <c r="A115" s="64">
        <v>464</v>
      </c>
      <c r="B115" s="64" t="s">
        <v>177</v>
      </c>
      <c r="C115" s="64" t="s">
        <v>212</v>
      </c>
      <c r="D115" s="64" t="s">
        <v>208</v>
      </c>
      <c r="E115" s="64"/>
      <c r="F115" s="64" t="s">
        <v>217</v>
      </c>
      <c r="G115" s="64"/>
      <c r="H115" s="64"/>
      <c r="I115" s="64"/>
      <c r="J115" s="64"/>
      <c r="K115" s="64"/>
      <c r="L115" s="64"/>
      <c r="M115" s="64">
        <v>4.0000000000000001E-3</v>
      </c>
      <c r="O115" s="127" t="s">
        <v>205</v>
      </c>
      <c r="AB115">
        <v>982</v>
      </c>
      <c r="AC115" t="s">
        <v>504</v>
      </c>
      <c r="AD115">
        <f>COUNTIF('Rechner_ÖR2uHALM2C.1'!$E$50:$E$249,Datengrundlage!AB115)</f>
        <v>0</v>
      </c>
      <c r="AE115">
        <f t="shared" si="7"/>
        <v>0</v>
      </c>
    </row>
    <row r="116" spans="1:31" x14ac:dyDescent="0.3">
      <c r="A116" s="64">
        <v>465</v>
      </c>
      <c r="B116" s="64" t="s">
        <v>178</v>
      </c>
      <c r="C116" s="64" t="s">
        <v>212</v>
      </c>
      <c r="D116" s="64" t="s">
        <v>208</v>
      </c>
      <c r="E116" s="64"/>
      <c r="F116" s="64" t="s">
        <v>217</v>
      </c>
      <c r="G116" s="64"/>
      <c r="H116" s="64"/>
      <c r="I116" s="64"/>
      <c r="J116" s="64"/>
      <c r="K116" s="64"/>
      <c r="L116" s="64"/>
      <c r="M116" s="64">
        <v>4.0000000000000001E-3</v>
      </c>
      <c r="O116" s="127" t="s">
        <v>205</v>
      </c>
      <c r="AB116">
        <v>982</v>
      </c>
      <c r="AC116" t="s">
        <v>502</v>
      </c>
      <c r="AD116">
        <f>COUNTIF('Rechner_ÖR2uHALM2C.1'!$E$50:$E$249,Datengrundlage!AB116)</f>
        <v>0</v>
      </c>
      <c r="AE116">
        <f t="shared" si="7"/>
        <v>0</v>
      </c>
    </row>
    <row r="117" spans="1:31" x14ac:dyDescent="0.3">
      <c r="A117" s="64">
        <v>466</v>
      </c>
      <c r="B117" s="64" t="s">
        <v>179</v>
      </c>
      <c r="C117" s="64" t="s">
        <v>212</v>
      </c>
      <c r="D117" s="64" t="s">
        <v>208</v>
      </c>
      <c r="E117" s="64"/>
      <c r="F117" s="64" t="s">
        <v>217</v>
      </c>
      <c r="G117" s="64"/>
      <c r="H117" s="64"/>
      <c r="I117" s="64"/>
      <c r="J117" s="64"/>
      <c r="K117" s="64"/>
      <c r="L117" s="64"/>
      <c r="M117" s="64">
        <v>4.0000000000000001E-3</v>
      </c>
      <c r="O117" s="127" t="s">
        <v>205</v>
      </c>
      <c r="AB117">
        <v>983</v>
      </c>
      <c r="AC117" t="s">
        <v>503</v>
      </c>
      <c r="AD117">
        <f>COUNTIF('Rechner_ÖR2uHALM2C.1'!$E$50:$E$249,Datengrundlage!AB117)</f>
        <v>0</v>
      </c>
      <c r="AE117">
        <f t="shared" si="7"/>
        <v>0</v>
      </c>
    </row>
    <row r="118" spans="1:31" x14ac:dyDescent="0.3">
      <c r="A118" s="64">
        <v>467</v>
      </c>
      <c r="B118" s="64" t="s">
        <v>180</v>
      </c>
      <c r="C118" s="64" t="s">
        <v>212</v>
      </c>
      <c r="D118" s="64" t="s">
        <v>208</v>
      </c>
      <c r="E118" s="64"/>
      <c r="F118" s="64" t="s">
        <v>217</v>
      </c>
      <c r="G118" s="64"/>
      <c r="H118" s="64"/>
      <c r="I118" s="64"/>
      <c r="J118" s="64"/>
      <c r="K118" s="64"/>
      <c r="L118" s="64"/>
      <c r="M118" s="64">
        <v>4.0000000000000001E-3</v>
      </c>
      <c r="O118" s="127" t="s">
        <v>205</v>
      </c>
      <c r="AB118">
        <v>990</v>
      </c>
      <c r="AC118" t="s">
        <v>504</v>
      </c>
      <c r="AD118">
        <f>COUNTIF('Rechner_ÖR2uHALM2C.1'!$E$50:$E$249,Datengrundlage!AB118)</f>
        <v>0</v>
      </c>
      <c r="AE118">
        <f t="shared" si="7"/>
        <v>0</v>
      </c>
    </row>
    <row r="119" spans="1:31" x14ac:dyDescent="0.3">
      <c r="A119" s="64">
        <v>480</v>
      </c>
      <c r="B119" s="64" t="s">
        <v>181</v>
      </c>
      <c r="C119" s="64" t="s">
        <v>212</v>
      </c>
      <c r="D119" s="64" t="s">
        <v>208</v>
      </c>
      <c r="E119" s="64"/>
      <c r="F119" s="64" t="s">
        <v>217</v>
      </c>
      <c r="G119" s="64"/>
      <c r="H119" s="64" t="s">
        <v>208</v>
      </c>
      <c r="I119" s="64"/>
      <c r="J119" s="64"/>
      <c r="K119" s="64"/>
      <c r="L119" s="64"/>
      <c r="M119" s="64">
        <v>4.0000000000000001E-3</v>
      </c>
      <c r="O119" s="127" t="s">
        <v>205</v>
      </c>
      <c r="AB119">
        <v>991</v>
      </c>
      <c r="AC119" t="s">
        <v>505</v>
      </c>
      <c r="AD119">
        <f>COUNTIF('Rechner_ÖR2uHALM2C.1'!$E$50:$E$249,Datengrundlage!AB119)</f>
        <v>0</v>
      </c>
      <c r="AE119">
        <f t="shared" si="7"/>
        <v>0</v>
      </c>
    </row>
    <row r="120" spans="1:31" x14ac:dyDescent="0.3">
      <c r="A120" s="64">
        <v>481</v>
      </c>
      <c r="B120" s="64" t="s">
        <v>182</v>
      </c>
      <c r="C120" s="64" t="s">
        <v>212</v>
      </c>
      <c r="D120" s="64" t="s">
        <v>208</v>
      </c>
      <c r="E120" s="64"/>
      <c r="F120" s="64" t="s">
        <v>217</v>
      </c>
      <c r="G120" s="64"/>
      <c r="H120" s="64"/>
      <c r="I120" s="64"/>
      <c r="J120" s="64"/>
      <c r="K120" s="64"/>
      <c r="L120" s="64"/>
      <c r="M120" s="64">
        <v>4.0000000000000001E-3</v>
      </c>
      <c r="O120" s="127" t="s">
        <v>205</v>
      </c>
      <c r="AB120">
        <v>992</v>
      </c>
      <c r="AC120" t="s">
        <v>506</v>
      </c>
      <c r="AD120">
        <f>COUNTIF('Rechner_ÖR2uHALM2C.1'!$E$50:$E$249,Datengrundlage!AB120)</f>
        <v>0</v>
      </c>
      <c r="AE120">
        <f t="shared" si="7"/>
        <v>0</v>
      </c>
    </row>
    <row r="121" spans="1:31" x14ac:dyDescent="0.3">
      <c r="A121" s="64">
        <v>490</v>
      </c>
      <c r="B121" s="64" t="s">
        <v>183</v>
      </c>
      <c r="C121" s="64" t="s">
        <v>212</v>
      </c>
      <c r="D121" s="64" t="s">
        <v>205</v>
      </c>
      <c r="E121" s="64"/>
      <c r="F121" s="64" t="s">
        <v>217</v>
      </c>
      <c r="G121" s="64"/>
      <c r="H121" s="64"/>
      <c r="I121" s="64"/>
      <c r="J121" s="64"/>
      <c r="K121" s="64"/>
      <c r="L121" s="64"/>
      <c r="M121" s="64">
        <v>4.0000000000000001E-3</v>
      </c>
      <c r="O121" s="127" t="s">
        <v>205</v>
      </c>
      <c r="AB121">
        <v>995</v>
      </c>
      <c r="AC121" t="s">
        <v>507</v>
      </c>
      <c r="AD121">
        <f>COUNTIF('Rechner_ÖR2uHALM2C.1'!$E$50:$E$249,Datengrundlage!AB121)</f>
        <v>0</v>
      </c>
      <c r="AE121">
        <f t="shared" si="7"/>
        <v>0</v>
      </c>
    </row>
    <row r="122" spans="1:31" x14ac:dyDescent="0.3">
      <c r="A122" s="64">
        <v>491</v>
      </c>
      <c r="B122" s="64" t="s">
        <v>184</v>
      </c>
      <c r="C122" s="64" t="s">
        <v>212</v>
      </c>
      <c r="D122" s="64" t="s">
        <v>208</v>
      </c>
      <c r="E122" s="64"/>
      <c r="F122" s="64" t="s">
        <v>217</v>
      </c>
      <c r="G122" s="64"/>
      <c r="H122" s="64"/>
      <c r="I122" s="64"/>
      <c r="J122" s="64"/>
      <c r="K122" s="64"/>
      <c r="L122" s="64"/>
      <c r="M122" s="64">
        <v>4.0000000000000001E-3</v>
      </c>
      <c r="O122" s="127" t="s">
        <v>205</v>
      </c>
      <c r="AB122">
        <v>998</v>
      </c>
      <c r="AC122" t="s">
        <v>508</v>
      </c>
      <c r="AD122">
        <f>COUNTIF('Rechner_ÖR2uHALM2C.1'!$E$50:$E$249,Datengrundlage!AB122)</f>
        <v>0</v>
      </c>
      <c r="AE122">
        <f t="shared" si="7"/>
        <v>0</v>
      </c>
    </row>
    <row r="123" spans="1:31" x14ac:dyDescent="0.3">
      <c r="A123" s="64">
        <v>492</v>
      </c>
      <c r="B123" s="64" t="s">
        <v>185</v>
      </c>
      <c r="C123" s="64" t="s">
        <v>212</v>
      </c>
      <c r="D123" s="64" t="s">
        <v>208</v>
      </c>
      <c r="E123" s="64"/>
      <c r="F123" s="64" t="s">
        <v>217</v>
      </c>
      <c r="G123" s="64"/>
      <c r="H123" s="64" t="s">
        <v>208</v>
      </c>
      <c r="I123" s="64"/>
      <c r="J123" s="64"/>
      <c r="K123" s="64"/>
      <c r="L123" s="64"/>
      <c r="M123" s="64">
        <v>4.0000000000000001E-3</v>
      </c>
      <c r="O123" s="127" t="s">
        <v>205</v>
      </c>
      <c r="AB123">
        <v>996</v>
      </c>
      <c r="AC123" t="s">
        <v>511</v>
      </c>
      <c r="AD123">
        <f>COUNTIF('Rechner_ÖR2uHALM2C.1'!$E$50:$E$249,Datengrundlage!AB123)</f>
        <v>0</v>
      </c>
      <c r="AE123">
        <f t="shared" ref="AE123" si="8">IF(AD123&gt;=1,1,0)</f>
        <v>0</v>
      </c>
    </row>
    <row r="124" spans="1:31" x14ac:dyDescent="0.3">
      <c r="A124">
        <v>910</v>
      </c>
      <c r="B124" t="s">
        <v>186</v>
      </c>
      <c r="C124" t="s">
        <v>204</v>
      </c>
      <c r="D124" t="s">
        <v>208</v>
      </c>
      <c r="F124" t="s">
        <v>990</v>
      </c>
      <c r="H124" t="s">
        <v>208</v>
      </c>
      <c r="M124" s="68">
        <v>0.14000000000000001</v>
      </c>
      <c r="O124" s="127">
        <v>4</v>
      </c>
      <c r="AB124" t="s">
        <v>548</v>
      </c>
      <c r="AE124">
        <f>SUM(AE46:AE123)</f>
        <v>0</v>
      </c>
    </row>
    <row r="125" spans="1:31" x14ac:dyDescent="0.3">
      <c r="A125">
        <v>911</v>
      </c>
      <c r="B125" t="s">
        <v>187</v>
      </c>
      <c r="C125" t="s">
        <v>204</v>
      </c>
      <c r="D125" t="s">
        <v>208</v>
      </c>
      <c r="F125" t="s">
        <v>219</v>
      </c>
      <c r="M125" t="s">
        <v>571</v>
      </c>
      <c r="O125" s="130"/>
      <c r="AB125" t="s">
        <v>549</v>
      </c>
      <c r="AE125">
        <f>AE124</f>
        <v>0</v>
      </c>
    </row>
    <row r="126" spans="1:31" x14ac:dyDescent="0.3">
      <c r="A126">
        <v>912</v>
      </c>
      <c r="B126" t="s">
        <v>188</v>
      </c>
      <c r="C126" t="s">
        <v>204</v>
      </c>
      <c r="D126" t="s">
        <v>208</v>
      </c>
      <c r="F126" t="s">
        <v>990</v>
      </c>
      <c r="H126" t="s">
        <v>208</v>
      </c>
      <c r="M126" s="68">
        <v>0.03</v>
      </c>
      <c r="O126" s="127">
        <v>4</v>
      </c>
    </row>
    <row r="127" spans="1:31" x14ac:dyDescent="0.3">
      <c r="A127">
        <v>913</v>
      </c>
      <c r="B127" t="s">
        <v>189</v>
      </c>
      <c r="C127" t="s">
        <v>204</v>
      </c>
      <c r="D127" t="s">
        <v>208</v>
      </c>
      <c r="F127" t="s">
        <v>990</v>
      </c>
      <c r="H127" t="s">
        <v>208</v>
      </c>
      <c r="M127" s="68">
        <v>0.14000000000000001</v>
      </c>
      <c r="O127" s="127">
        <v>4</v>
      </c>
    </row>
    <row r="128" spans="1:31" x14ac:dyDescent="0.3">
      <c r="A128">
        <v>914</v>
      </c>
      <c r="B128" t="s">
        <v>190</v>
      </c>
      <c r="C128" t="s">
        <v>204</v>
      </c>
      <c r="D128" t="s">
        <v>208</v>
      </c>
      <c r="F128" t="s">
        <v>990</v>
      </c>
      <c r="H128" t="s">
        <v>208</v>
      </c>
      <c r="M128" t="s">
        <v>571</v>
      </c>
      <c r="O128" s="127">
        <v>4</v>
      </c>
      <c r="AB128" s="55" t="s">
        <v>573</v>
      </c>
      <c r="AD128" t="s">
        <v>546</v>
      </c>
      <c r="AE128" t="s">
        <v>547</v>
      </c>
    </row>
    <row r="129" spans="1:31" x14ac:dyDescent="0.3">
      <c r="O129" s="130"/>
      <c r="AB129" t="s">
        <v>544</v>
      </c>
      <c r="AD129">
        <f>COUNTIF('Rechner_ÖR2uHALM2C.1'!$E$50:$E$249,Datengrundlage!AB129)</f>
        <v>0</v>
      </c>
      <c r="AE129">
        <f t="shared" ref="AE129:AE132" si="9">IF(AD129&gt;=1,1,0)</f>
        <v>0</v>
      </c>
    </row>
    <row r="130" spans="1:31" x14ac:dyDescent="0.3">
      <c r="A130">
        <v>919</v>
      </c>
      <c r="B130" t="s">
        <v>192</v>
      </c>
      <c r="C130" t="s">
        <v>204</v>
      </c>
      <c r="D130" t="s">
        <v>208</v>
      </c>
      <c r="F130" t="s">
        <v>716</v>
      </c>
      <c r="G130" t="s">
        <v>31</v>
      </c>
      <c r="M130" t="s">
        <v>571</v>
      </c>
      <c r="O130" s="127" t="s">
        <v>738</v>
      </c>
      <c r="AB130">
        <v>171</v>
      </c>
      <c r="AC130" t="s">
        <v>39</v>
      </c>
      <c r="AD130">
        <f>COUNTIF('Rechner_ÖR2uHALM2C.1'!$E$50:$E$249,Datengrundlage!AB130)</f>
        <v>0</v>
      </c>
      <c r="AE130">
        <f t="shared" si="9"/>
        <v>0</v>
      </c>
    </row>
    <row r="131" spans="1:31" x14ac:dyDescent="0.3">
      <c r="A131">
        <v>545</v>
      </c>
      <c r="B131" t="s">
        <v>193</v>
      </c>
      <c r="C131" t="s">
        <v>204</v>
      </c>
      <c r="D131" t="s">
        <v>208</v>
      </c>
      <c r="F131" t="s">
        <v>221</v>
      </c>
      <c r="M131" t="s">
        <v>571</v>
      </c>
      <c r="O131" s="127" t="s">
        <v>205</v>
      </c>
      <c r="AB131">
        <v>411</v>
      </c>
      <c r="AC131" t="s">
        <v>151</v>
      </c>
      <c r="AD131">
        <f>COUNTIF('Rechner_ÖR2uHALM2C.1'!$E$50:$E$249,Datengrundlage!AB131)</f>
        <v>0</v>
      </c>
      <c r="AE131">
        <f t="shared" si="9"/>
        <v>0</v>
      </c>
    </row>
    <row r="132" spans="1:31" x14ac:dyDescent="0.3">
      <c r="A132">
        <v>564</v>
      </c>
      <c r="B132" t="s">
        <v>194</v>
      </c>
      <c r="C132" t="s">
        <v>222</v>
      </c>
      <c r="D132" t="s">
        <v>205</v>
      </c>
      <c r="F132" t="s">
        <v>221</v>
      </c>
      <c r="H132" t="s">
        <v>208</v>
      </c>
      <c r="M132" t="s">
        <v>571</v>
      </c>
      <c r="O132" s="127" t="s">
        <v>205</v>
      </c>
      <c r="S132" s="68"/>
      <c r="AB132">
        <v>919</v>
      </c>
      <c r="AC132" t="s">
        <v>192</v>
      </c>
      <c r="AD132">
        <f>COUNTIF('Rechner_ÖR2uHALM2C.1'!$E$50:$E$249,Datengrundlage!AB132)</f>
        <v>0</v>
      </c>
      <c r="AE132">
        <f t="shared" si="9"/>
        <v>0</v>
      </c>
    </row>
    <row r="133" spans="1:31" s="68" customFormat="1" x14ac:dyDescent="0.3">
      <c r="A133">
        <v>568</v>
      </c>
      <c r="B133" t="s">
        <v>195</v>
      </c>
      <c r="C133" t="s">
        <v>222</v>
      </c>
      <c r="D133" t="s">
        <v>205</v>
      </c>
      <c r="E133"/>
      <c r="F133" t="s">
        <v>221</v>
      </c>
      <c r="G133"/>
      <c r="H133"/>
      <c r="I133"/>
      <c r="J133"/>
      <c r="K133"/>
      <c r="L133"/>
      <c r="M133" t="s">
        <v>571</v>
      </c>
      <c r="N133"/>
      <c r="O133" s="127" t="s">
        <v>205</v>
      </c>
      <c r="P133"/>
      <c r="Q133"/>
      <c r="R133"/>
      <c r="S133"/>
      <c r="AB133" s="68" t="s">
        <v>548</v>
      </c>
      <c r="AE133" s="68">
        <f>SUM(AE129:AE132)</f>
        <v>0</v>
      </c>
    </row>
    <row r="134" spans="1:31" x14ac:dyDescent="0.3">
      <c r="A134">
        <v>573</v>
      </c>
      <c r="B134" t="s">
        <v>554</v>
      </c>
      <c r="C134" t="s">
        <v>204</v>
      </c>
      <c r="D134" t="s">
        <v>208</v>
      </c>
      <c r="F134" t="s">
        <v>555</v>
      </c>
      <c r="M134" t="s">
        <v>571</v>
      </c>
      <c r="O134" s="127">
        <v>5</v>
      </c>
      <c r="AB134" t="s">
        <v>549</v>
      </c>
      <c r="AE134">
        <f>IF(AE133&gt;1,AE133-1,0)</f>
        <v>0</v>
      </c>
    </row>
    <row r="135" spans="1:31" x14ac:dyDescent="0.3">
      <c r="A135">
        <v>575</v>
      </c>
      <c r="B135" t="s">
        <v>556</v>
      </c>
      <c r="C135" t="s">
        <v>551</v>
      </c>
      <c r="D135" t="s">
        <v>208</v>
      </c>
      <c r="F135" t="s">
        <v>555</v>
      </c>
      <c r="M135" t="s">
        <v>571</v>
      </c>
      <c r="O135" s="127">
        <v>3</v>
      </c>
    </row>
    <row r="136" spans="1:31" x14ac:dyDescent="0.3">
      <c r="A136">
        <v>576</v>
      </c>
      <c r="B136" t="s">
        <v>557</v>
      </c>
      <c r="C136" t="s">
        <v>204</v>
      </c>
      <c r="D136" t="s">
        <v>208</v>
      </c>
      <c r="F136" t="s">
        <v>555</v>
      </c>
      <c r="M136" t="s">
        <v>571</v>
      </c>
      <c r="O136" s="127">
        <v>5</v>
      </c>
    </row>
    <row r="137" spans="1:31" x14ac:dyDescent="0.3">
      <c r="A137">
        <v>583</v>
      </c>
      <c r="B137" t="s">
        <v>196</v>
      </c>
      <c r="C137" t="s">
        <v>222</v>
      </c>
      <c r="D137" t="s">
        <v>205</v>
      </c>
      <c r="F137" t="s">
        <v>221</v>
      </c>
      <c r="M137" t="s">
        <v>571</v>
      </c>
      <c r="O137" s="127" t="s">
        <v>205</v>
      </c>
    </row>
    <row r="138" spans="1:31" x14ac:dyDescent="0.3">
      <c r="A138">
        <v>584</v>
      </c>
      <c r="B138" t="s">
        <v>197</v>
      </c>
      <c r="C138" t="s">
        <v>222</v>
      </c>
      <c r="D138" t="s">
        <v>205</v>
      </c>
      <c r="F138" t="s">
        <v>221</v>
      </c>
      <c r="H138" t="s">
        <v>208</v>
      </c>
      <c r="M138" t="s">
        <v>571</v>
      </c>
      <c r="O138" s="127" t="s">
        <v>205</v>
      </c>
    </row>
    <row r="139" spans="1:31" x14ac:dyDescent="0.3">
      <c r="A139">
        <v>585</v>
      </c>
      <c r="B139" t="s">
        <v>198</v>
      </c>
      <c r="C139" t="s">
        <v>222</v>
      </c>
      <c r="D139" t="s">
        <v>205</v>
      </c>
      <c r="F139" t="s">
        <v>221</v>
      </c>
      <c r="H139" t="s">
        <v>208</v>
      </c>
      <c r="M139" t="s">
        <v>571</v>
      </c>
      <c r="O139" s="127" t="s">
        <v>205</v>
      </c>
    </row>
    <row r="140" spans="1:31" x14ac:dyDescent="0.3">
      <c r="A140">
        <v>586</v>
      </c>
      <c r="B140" t="s">
        <v>199</v>
      </c>
      <c r="C140" t="s">
        <v>222</v>
      </c>
      <c r="D140" t="s">
        <v>205</v>
      </c>
      <c r="F140" t="s">
        <v>221</v>
      </c>
      <c r="M140" t="s">
        <v>571</v>
      </c>
      <c r="O140" s="127" t="s">
        <v>205</v>
      </c>
      <c r="AB140" s="55" t="s">
        <v>574</v>
      </c>
      <c r="AD140" t="s">
        <v>546</v>
      </c>
      <c r="AE140" t="s">
        <v>547</v>
      </c>
    </row>
    <row r="141" spans="1:31" x14ac:dyDescent="0.3">
      <c r="A141">
        <v>591</v>
      </c>
      <c r="B141" t="s">
        <v>200</v>
      </c>
      <c r="C141" t="s">
        <v>551</v>
      </c>
      <c r="D141" t="s">
        <v>208</v>
      </c>
      <c r="F141" t="s">
        <v>221</v>
      </c>
      <c r="H141" t="s">
        <v>208</v>
      </c>
      <c r="M141">
        <v>0.4</v>
      </c>
      <c r="O141" s="127" t="s">
        <v>205</v>
      </c>
      <c r="AB141" t="s">
        <v>544</v>
      </c>
      <c r="AD141">
        <f>COUNTIF('Rechner_ÖR2uHALM2C.1'!$E$50:$E$249,Datengrundlage!AB141)</f>
        <v>0</v>
      </c>
      <c r="AE141">
        <f t="shared" ref="AE141:AE144" si="10">IF(AD141&gt;=1,1,0)</f>
        <v>0</v>
      </c>
    </row>
    <row r="142" spans="1:31" x14ac:dyDescent="0.3">
      <c r="A142" s="64">
        <v>592</v>
      </c>
      <c r="B142" s="64" t="s">
        <v>201</v>
      </c>
      <c r="C142" s="64" t="s">
        <v>212</v>
      </c>
      <c r="D142" s="64" t="s">
        <v>208</v>
      </c>
      <c r="E142" s="64"/>
      <c r="F142" s="64" t="s">
        <v>221</v>
      </c>
      <c r="G142" s="64"/>
      <c r="H142" s="64" t="s">
        <v>208</v>
      </c>
      <c r="I142" s="64"/>
      <c r="J142" s="64"/>
      <c r="K142" s="64"/>
      <c r="L142" s="64"/>
      <c r="M142" s="64">
        <v>4.0000000000000001E-3</v>
      </c>
      <c r="O142" s="127" t="s">
        <v>205</v>
      </c>
      <c r="AB142">
        <v>601</v>
      </c>
      <c r="AC142" t="s">
        <v>223</v>
      </c>
      <c r="AD142">
        <f>COUNTIF('Rechner_ÖR2uHALM2C.1'!$E$50:$E$249,Datengrundlage!AB142)</f>
        <v>0</v>
      </c>
      <c r="AE142">
        <f t="shared" si="10"/>
        <v>0</v>
      </c>
    </row>
    <row r="143" spans="1:31" x14ac:dyDescent="0.3">
      <c r="A143">
        <v>593</v>
      </c>
      <c r="B143" t="s">
        <v>202</v>
      </c>
      <c r="C143" t="s">
        <v>211</v>
      </c>
      <c r="D143" t="s">
        <v>208</v>
      </c>
      <c r="F143" t="s">
        <v>221</v>
      </c>
      <c r="M143" t="s">
        <v>571</v>
      </c>
      <c r="O143" s="127" t="s">
        <v>205</v>
      </c>
      <c r="AB143">
        <v>602</v>
      </c>
      <c r="AC143" t="s">
        <v>225</v>
      </c>
      <c r="AD143">
        <f>COUNTIF('Rechner_ÖR2uHALM2C.1'!$E$50:$E$249,Datengrundlage!AB143)</f>
        <v>0</v>
      </c>
      <c r="AE143">
        <f t="shared" si="10"/>
        <v>0</v>
      </c>
    </row>
    <row r="144" spans="1:31" x14ac:dyDescent="0.3">
      <c r="A144">
        <v>601</v>
      </c>
      <c r="B144" t="s">
        <v>223</v>
      </c>
      <c r="C144" t="s">
        <v>204</v>
      </c>
      <c r="D144" t="s">
        <v>208</v>
      </c>
      <c r="F144" t="s">
        <v>224</v>
      </c>
      <c r="H144" t="s">
        <v>208</v>
      </c>
      <c r="M144">
        <v>0.28999999999999998</v>
      </c>
      <c r="O144" s="127" t="s">
        <v>768</v>
      </c>
      <c r="P144" t="s">
        <v>936</v>
      </c>
      <c r="AB144">
        <v>606</v>
      </c>
      <c r="AC144" t="s">
        <v>229</v>
      </c>
      <c r="AD144">
        <f>COUNTIF('Rechner_ÖR2uHALM2C.1'!$E$50:$E$249,Datengrundlage!AB144)</f>
        <v>0</v>
      </c>
      <c r="AE144">
        <f t="shared" si="10"/>
        <v>0</v>
      </c>
    </row>
    <row r="145" spans="1:31" x14ac:dyDescent="0.3">
      <c r="A145">
        <v>602</v>
      </c>
      <c r="B145" t="s">
        <v>225</v>
      </c>
      <c r="C145" t="s">
        <v>204</v>
      </c>
      <c r="D145" t="s">
        <v>208</v>
      </c>
      <c r="F145" t="s">
        <v>224</v>
      </c>
      <c r="H145" t="s">
        <v>208</v>
      </c>
      <c r="M145">
        <v>0.28999999999999998</v>
      </c>
      <c r="O145" s="127" t="s">
        <v>768</v>
      </c>
      <c r="P145" t="s">
        <v>936</v>
      </c>
      <c r="AB145" t="s">
        <v>548</v>
      </c>
      <c r="AE145">
        <f>SUM(AE141:AE144)</f>
        <v>0</v>
      </c>
    </row>
    <row r="146" spans="1:31" x14ac:dyDescent="0.3">
      <c r="A146">
        <v>603</v>
      </c>
      <c r="B146" t="s">
        <v>226</v>
      </c>
      <c r="C146" t="s">
        <v>204</v>
      </c>
      <c r="D146" t="s">
        <v>208</v>
      </c>
      <c r="F146" t="s">
        <v>224</v>
      </c>
      <c r="H146" t="s">
        <v>208</v>
      </c>
      <c r="M146">
        <v>0.32</v>
      </c>
      <c r="O146" s="127" t="s">
        <v>760</v>
      </c>
      <c r="AB146" t="s">
        <v>549</v>
      </c>
      <c r="AE146">
        <f>IF(AE145&gt;1,AE145-1,0)</f>
        <v>0</v>
      </c>
    </row>
    <row r="147" spans="1:31" x14ac:dyDescent="0.3">
      <c r="A147">
        <v>604</v>
      </c>
      <c r="B147" t="s">
        <v>227</v>
      </c>
      <c r="C147" t="s">
        <v>204</v>
      </c>
      <c r="D147" t="s">
        <v>208</v>
      </c>
      <c r="F147" t="s">
        <v>224</v>
      </c>
      <c r="H147" t="s">
        <v>208</v>
      </c>
      <c r="J147" t="s">
        <v>30</v>
      </c>
      <c r="M147">
        <v>8.5000000000000006E-2</v>
      </c>
      <c r="O147" s="127" t="s">
        <v>755</v>
      </c>
    </row>
    <row r="148" spans="1:31" x14ac:dyDescent="0.3">
      <c r="A148">
        <v>605</v>
      </c>
      <c r="B148" t="s">
        <v>228</v>
      </c>
      <c r="C148" t="s">
        <v>204</v>
      </c>
      <c r="D148" t="s">
        <v>208</v>
      </c>
      <c r="F148" t="s">
        <v>224</v>
      </c>
      <c r="H148" t="s">
        <v>208</v>
      </c>
      <c r="M148">
        <v>0.28999999999999998</v>
      </c>
      <c r="O148" s="127" t="s">
        <v>769</v>
      </c>
    </row>
    <row r="149" spans="1:31" x14ac:dyDescent="0.3">
      <c r="A149" s="64">
        <v>606</v>
      </c>
      <c r="B149" s="64" t="s">
        <v>229</v>
      </c>
      <c r="C149" s="64" t="s">
        <v>204</v>
      </c>
      <c r="D149" s="64" t="s">
        <v>208</v>
      </c>
      <c r="E149" s="64"/>
      <c r="F149" s="64" t="s">
        <v>224</v>
      </c>
      <c r="G149" s="64"/>
      <c r="H149" s="64"/>
      <c r="I149" s="64"/>
      <c r="J149" s="64"/>
      <c r="K149" s="64"/>
      <c r="L149" s="64"/>
      <c r="M149" s="64">
        <v>0.28999999999999998</v>
      </c>
      <c r="O149" s="127" t="s">
        <v>768</v>
      </c>
      <c r="P149" t="s">
        <v>936</v>
      </c>
    </row>
    <row r="150" spans="1:31" x14ac:dyDescent="0.3">
      <c r="A150">
        <v>610</v>
      </c>
      <c r="B150" t="s">
        <v>980</v>
      </c>
      <c r="C150" t="s">
        <v>204</v>
      </c>
      <c r="D150" t="s">
        <v>208</v>
      </c>
      <c r="E150" t="s">
        <v>230</v>
      </c>
      <c r="F150" t="s">
        <v>231</v>
      </c>
      <c r="H150" t="s">
        <v>208</v>
      </c>
      <c r="M150">
        <v>0.24</v>
      </c>
      <c r="O150" s="127" t="s">
        <v>997</v>
      </c>
      <c r="AB150" s="55" t="s">
        <v>954</v>
      </c>
      <c r="AD150" t="s">
        <v>546</v>
      </c>
      <c r="AE150" t="s">
        <v>547</v>
      </c>
    </row>
    <row r="151" spans="1:31" x14ac:dyDescent="0.3">
      <c r="A151">
        <v>611</v>
      </c>
      <c r="B151" t="s">
        <v>981</v>
      </c>
      <c r="C151" t="s">
        <v>204</v>
      </c>
      <c r="D151" t="s">
        <v>208</v>
      </c>
      <c r="F151" t="s">
        <v>231</v>
      </c>
      <c r="H151" t="s">
        <v>208</v>
      </c>
      <c r="M151">
        <v>0.24</v>
      </c>
      <c r="O151" s="127" t="s">
        <v>997</v>
      </c>
      <c r="AB151" t="s">
        <v>544</v>
      </c>
      <c r="AD151">
        <f>COUNTIF('Rechner_ÖR2uHALM2C.1'!$E$50:$E$249,Datengrundlage!AB151)</f>
        <v>0</v>
      </c>
      <c r="AE151">
        <f t="shared" ref="AE151:AE155" si="11">IF(AD151&gt;=1,1,0)</f>
        <v>0</v>
      </c>
    </row>
    <row r="152" spans="1:31" x14ac:dyDescent="0.3">
      <c r="A152">
        <v>649</v>
      </c>
      <c r="B152" t="s">
        <v>232</v>
      </c>
      <c r="C152" t="s">
        <v>204</v>
      </c>
      <c r="D152" t="s">
        <v>208</v>
      </c>
      <c r="F152" t="s">
        <v>231</v>
      </c>
      <c r="M152">
        <v>0.24</v>
      </c>
      <c r="O152" s="130"/>
    </row>
    <row r="153" spans="1:31" x14ac:dyDescent="0.3">
      <c r="A153">
        <v>613</v>
      </c>
      <c r="B153" t="s">
        <v>233</v>
      </c>
      <c r="C153" t="s">
        <v>204</v>
      </c>
      <c r="D153" t="s">
        <v>208</v>
      </c>
      <c r="F153" t="s">
        <v>231</v>
      </c>
      <c r="H153" t="s">
        <v>208</v>
      </c>
      <c r="M153">
        <v>0.24</v>
      </c>
      <c r="O153" s="127" t="s">
        <v>770</v>
      </c>
      <c r="P153" t="s">
        <v>935</v>
      </c>
      <c r="AB153">
        <v>603</v>
      </c>
      <c r="AC153" t="s">
        <v>226</v>
      </c>
      <c r="AD153">
        <f>COUNTIF('Rechner_ÖR2uHALM2C.1'!$E$50:$E$249,Datengrundlage!AB153)</f>
        <v>0</v>
      </c>
      <c r="AE153">
        <f t="shared" si="11"/>
        <v>0</v>
      </c>
    </row>
    <row r="154" spans="1:31" x14ac:dyDescent="0.3">
      <c r="A154">
        <v>614</v>
      </c>
      <c r="B154" t="s">
        <v>234</v>
      </c>
      <c r="C154" t="s">
        <v>204</v>
      </c>
      <c r="D154" t="s">
        <v>208</v>
      </c>
      <c r="F154" t="s">
        <v>215</v>
      </c>
      <c r="H154" t="s">
        <v>208</v>
      </c>
      <c r="J154" t="s">
        <v>30</v>
      </c>
      <c r="M154">
        <v>0.24</v>
      </c>
      <c r="O154" s="127" t="s">
        <v>771</v>
      </c>
      <c r="P154" t="s">
        <v>935</v>
      </c>
      <c r="AB154">
        <v>413</v>
      </c>
      <c r="AC154" t="s">
        <v>152</v>
      </c>
      <c r="AD154">
        <f>COUNTIF('Rechner_ÖR2uHALM2C.1'!$E$50:$E$249,Datengrundlage!AB154)</f>
        <v>0</v>
      </c>
      <c r="AE154">
        <f t="shared" si="11"/>
        <v>0</v>
      </c>
    </row>
    <row r="155" spans="1:31" x14ac:dyDescent="0.3">
      <c r="A155">
        <v>612</v>
      </c>
      <c r="B155" t="s">
        <v>235</v>
      </c>
      <c r="C155" t="s">
        <v>204</v>
      </c>
      <c r="D155" t="s">
        <v>208</v>
      </c>
      <c r="F155" t="s">
        <v>231</v>
      </c>
      <c r="H155" t="s">
        <v>208</v>
      </c>
      <c r="J155" t="s">
        <v>30</v>
      </c>
      <c r="M155">
        <v>0.24</v>
      </c>
      <c r="O155" s="127" t="s">
        <v>786</v>
      </c>
      <c r="P155" t="s">
        <v>935</v>
      </c>
      <c r="AB155">
        <v>639</v>
      </c>
      <c r="AC155" t="s">
        <v>257</v>
      </c>
      <c r="AD155">
        <f>COUNTIF('Rechner_ÖR2uHALM2C.1'!$E$50:$E$249,Datengrundlage!AB155)</f>
        <v>0</v>
      </c>
      <c r="AE155">
        <f t="shared" si="11"/>
        <v>0</v>
      </c>
    </row>
    <row r="156" spans="1:31" x14ac:dyDescent="0.3">
      <c r="A156">
        <v>615</v>
      </c>
      <c r="B156" t="s">
        <v>236</v>
      </c>
      <c r="C156" t="s">
        <v>204</v>
      </c>
      <c r="D156" t="s">
        <v>208</v>
      </c>
      <c r="F156" t="s">
        <v>231</v>
      </c>
      <c r="H156" t="s">
        <v>208</v>
      </c>
      <c r="M156">
        <v>0.24</v>
      </c>
      <c r="O156" s="127" t="s">
        <v>772</v>
      </c>
      <c r="P156" t="s">
        <v>935</v>
      </c>
      <c r="AB156" t="s">
        <v>548</v>
      </c>
      <c r="AE156">
        <f>SUM(AE151:AE155)</f>
        <v>0</v>
      </c>
    </row>
    <row r="157" spans="1:31" x14ac:dyDescent="0.3">
      <c r="A157">
        <v>616</v>
      </c>
      <c r="B157" t="s">
        <v>237</v>
      </c>
      <c r="C157" t="s">
        <v>204</v>
      </c>
      <c r="D157" t="s">
        <v>208</v>
      </c>
      <c r="F157" t="s">
        <v>231</v>
      </c>
      <c r="H157" t="s">
        <v>208</v>
      </c>
      <c r="M157">
        <v>0.24</v>
      </c>
      <c r="O157" s="127" t="s">
        <v>773</v>
      </c>
      <c r="P157" t="s">
        <v>935</v>
      </c>
      <c r="AB157" t="s">
        <v>549</v>
      </c>
      <c r="AE157">
        <f>IF(AE156&gt;1,AE156-1,0)</f>
        <v>0</v>
      </c>
    </row>
    <row r="158" spans="1:31" x14ac:dyDescent="0.3">
      <c r="A158">
        <v>617</v>
      </c>
      <c r="B158" t="s">
        <v>238</v>
      </c>
      <c r="C158" t="s">
        <v>204</v>
      </c>
      <c r="D158" t="s">
        <v>208</v>
      </c>
      <c r="F158" t="s">
        <v>239</v>
      </c>
      <c r="H158" t="s">
        <v>208</v>
      </c>
      <c r="M158">
        <v>0.24</v>
      </c>
      <c r="O158" s="127" t="s">
        <v>774</v>
      </c>
      <c r="P158" t="s">
        <v>935</v>
      </c>
    </row>
    <row r="159" spans="1:31" x14ac:dyDescent="0.3">
      <c r="A159">
        <v>618</v>
      </c>
      <c r="B159" t="s">
        <v>240</v>
      </c>
      <c r="C159" t="s">
        <v>204</v>
      </c>
      <c r="D159" t="s">
        <v>208</v>
      </c>
      <c r="F159" t="s">
        <v>231</v>
      </c>
      <c r="H159" t="s">
        <v>208</v>
      </c>
      <c r="M159">
        <v>0.24</v>
      </c>
      <c r="O159" s="127" t="s">
        <v>775</v>
      </c>
      <c r="P159" t="s">
        <v>935</v>
      </c>
    </row>
    <row r="160" spans="1:31" x14ac:dyDescent="0.3">
      <c r="A160">
        <v>619</v>
      </c>
      <c r="B160" t="s">
        <v>241</v>
      </c>
      <c r="C160" t="s">
        <v>204</v>
      </c>
      <c r="D160" t="s">
        <v>208</v>
      </c>
      <c r="F160" t="s">
        <v>215</v>
      </c>
      <c r="H160" t="s">
        <v>208</v>
      </c>
      <c r="J160" t="s">
        <v>30</v>
      </c>
      <c r="M160">
        <v>0.24</v>
      </c>
      <c r="O160" s="127" t="s">
        <v>776</v>
      </c>
      <c r="P160" t="s">
        <v>935</v>
      </c>
      <c r="AB160" s="55" t="s">
        <v>955</v>
      </c>
      <c r="AD160" t="s">
        <v>546</v>
      </c>
      <c r="AE160" t="s">
        <v>547</v>
      </c>
    </row>
    <row r="161" spans="1:31" x14ac:dyDescent="0.3">
      <c r="A161">
        <v>620</v>
      </c>
      <c r="B161" t="s">
        <v>242</v>
      </c>
      <c r="C161" t="s">
        <v>204</v>
      </c>
      <c r="D161" t="s">
        <v>208</v>
      </c>
      <c r="E161" t="s">
        <v>213</v>
      </c>
      <c r="F161" t="s">
        <v>231</v>
      </c>
      <c r="H161" t="s">
        <v>208</v>
      </c>
      <c r="M161">
        <v>0.24</v>
      </c>
      <c r="O161" s="127" t="s">
        <v>752</v>
      </c>
      <c r="P161" t="s">
        <v>935</v>
      </c>
      <c r="AB161" t="s">
        <v>544</v>
      </c>
      <c r="AD161">
        <f>COUNTIF('Rechner_ÖR2uHALM2C.1'!$E$50:$E$249,Datengrundlage!AB161)</f>
        <v>0</v>
      </c>
      <c r="AE161">
        <f t="shared" ref="AE161:AE163" si="12">IF(AD161&gt;=1,1,0)</f>
        <v>0</v>
      </c>
    </row>
    <row r="162" spans="1:31" x14ac:dyDescent="0.3">
      <c r="A162">
        <v>622</v>
      </c>
      <c r="B162" t="s">
        <v>243</v>
      </c>
      <c r="C162" t="s">
        <v>204</v>
      </c>
      <c r="D162" t="s">
        <v>208</v>
      </c>
      <c r="F162" t="s">
        <v>231</v>
      </c>
      <c r="H162" t="s">
        <v>208</v>
      </c>
      <c r="M162">
        <v>0.24</v>
      </c>
      <c r="O162" s="127" t="s">
        <v>777</v>
      </c>
      <c r="P162" t="s">
        <v>936</v>
      </c>
      <c r="AB162">
        <v>320</v>
      </c>
      <c r="AC162" t="s">
        <v>956</v>
      </c>
      <c r="AD162">
        <f>COUNTIF('Rechner_ÖR2uHALM2C.1'!$E$50:$E$249,Datengrundlage!AB162)</f>
        <v>0</v>
      </c>
      <c r="AE162">
        <f t="shared" si="12"/>
        <v>0</v>
      </c>
    </row>
    <row r="163" spans="1:31" x14ac:dyDescent="0.3">
      <c r="A163">
        <v>623</v>
      </c>
      <c r="B163" t="s">
        <v>244</v>
      </c>
      <c r="C163" t="s">
        <v>204</v>
      </c>
      <c r="D163" t="s">
        <v>208</v>
      </c>
      <c r="F163" t="s">
        <v>231</v>
      </c>
      <c r="H163" t="s">
        <v>208</v>
      </c>
      <c r="M163">
        <v>0.24</v>
      </c>
      <c r="O163" s="127" t="s">
        <v>778</v>
      </c>
      <c r="P163" t="s">
        <v>936</v>
      </c>
      <c r="AB163">
        <v>604</v>
      </c>
      <c r="AC163" t="s">
        <v>227</v>
      </c>
      <c r="AD163">
        <f>COUNTIF('Rechner_ÖR2uHALM2C.1'!$E$50:$E$249,Datengrundlage!AB163)</f>
        <v>0</v>
      </c>
      <c r="AE163">
        <f t="shared" si="12"/>
        <v>0</v>
      </c>
    </row>
    <row r="164" spans="1:31" x14ac:dyDescent="0.3">
      <c r="A164">
        <v>624</v>
      </c>
      <c r="B164" t="s">
        <v>245</v>
      </c>
      <c r="C164" t="s">
        <v>204</v>
      </c>
      <c r="D164" t="s">
        <v>208</v>
      </c>
      <c r="F164" t="s">
        <v>231</v>
      </c>
      <c r="H164" t="s">
        <v>208</v>
      </c>
      <c r="M164">
        <v>0.24</v>
      </c>
      <c r="O164" s="127" t="s">
        <v>779</v>
      </c>
      <c r="P164" t="s">
        <v>936</v>
      </c>
    </row>
    <row r="165" spans="1:31" x14ac:dyDescent="0.3">
      <c r="A165">
        <v>625</v>
      </c>
      <c r="B165" t="s">
        <v>246</v>
      </c>
      <c r="C165" t="s">
        <v>204</v>
      </c>
      <c r="D165" t="s">
        <v>208</v>
      </c>
      <c r="F165" t="s">
        <v>239</v>
      </c>
      <c r="H165" t="s">
        <v>208</v>
      </c>
      <c r="M165">
        <v>0.24</v>
      </c>
      <c r="O165" s="127" t="s">
        <v>780</v>
      </c>
      <c r="P165" t="s">
        <v>936</v>
      </c>
      <c r="AB165" t="s">
        <v>548</v>
      </c>
      <c r="AE165">
        <f>SUM(AE161:AE164)</f>
        <v>0</v>
      </c>
    </row>
    <row r="166" spans="1:31" x14ac:dyDescent="0.3">
      <c r="A166">
        <v>627</v>
      </c>
      <c r="B166" t="s">
        <v>247</v>
      </c>
      <c r="C166" t="s">
        <v>204</v>
      </c>
      <c r="D166" t="s">
        <v>208</v>
      </c>
      <c r="F166" t="s">
        <v>231</v>
      </c>
      <c r="H166" t="s">
        <v>208</v>
      </c>
      <c r="M166">
        <v>0.24</v>
      </c>
      <c r="O166" s="127" t="s">
        <v>781</v>
      </c>
      <c r="P166" t="s">
        <v>937</v>
      </c>
      <c r="AB166" t="s">
        <v>549</v>
      </c>
      <c r="AE166">
        <f>IF(AE165&gt;1,AE165-1,0)</f>
        <v>0</v>
      </c>
    </row>
    <row r="167" spans="1:31" x14ac:dyDescent="0.3">
      <c r="A167">
        <v>628</v>
      </c>
      <c r="B167" t="s">
        <v>248</v>
      </c>
      <c r="C167" t="s">
        <v>204</v>
      </c>
      <c r="D167" t="s">
        <v>208</v>
      </c>
      <c r="F167" t="s">
        <v>231</v>
      </c>
      <c r="H167" t="s">
        <v>208</v>
      </c>
      <c r="M167">
        <v>0.24</v>
      </c>
      <c r="O167" s="127" t="s">
        <v>782</v>
      </c>
      <c r="P167" t="s">
        <v>937</v>
      </c>
    </row>
    <row r="168" spans="1:31" x14ac:dyDescent="0.3">
      <c r="A168">
        <v>629</v>
      </c>
      <c r="B168" t="s">
        <v>249</v>
      </c>
      <c r="C168" t="s">
        <v>204</v>
      </c>
      <c r="D168" t="s">
        <v>208</v>
      </c>
      <c r="F168" t="s">
        <v>231</v>
      </c>
      <c r="H168" t="s">
        <v>208</v>
      </c>
      <c r="M168">
        <v>0.24</v>
      </c>
      <c r="O168" s="127" t="s">
        <v>783</v>
      </c>
      <c r="P168" t="s">
        <v>937</v>
      </c>
    </row>
    <row r="169" spans="1:31" x14ac:dyDescent="0.3">
      <c r="A169">
        <v>630</v>
      </c>
      <c r="B169" t="s">
        <v>250</v>
      </c>
      <c r="C169" t="s">
        <v>204</v>
      </c>
      <c r="D169" t="s">
        <v>208</v>
      </c>
      <c r="F169" t="s">
        <v>231</v>
      </c>
      <c r="H169" t="s">
        <v>208</v>
      </c>
      <c r="M169">
        <v>0.24</v>
      </c>
      <c r="O169" s="127" t="s">
        <v>784</v>
      </c>
      <c r="P169" t="s">
        <v>937</v>
      </c>
      <c r="AB169" s="55" t="s">
        <v>957</v>
      </c>
      <c r="AD169" t="s">
        <v>546</v>
      </c>
      <c r="AE169" t="s">
        <v>547</v>
      </c>
    </row>
    <row r="170" spans="1:31" x14ac:dyDescent="0.3">
      <c r="A170">
        <v>631</v>
      </c>
      <c r="B170" t="s">
        <v>251</v>
      </c>
      <c r="C170" t="s">
        <v>204</v>
      </c>
      <c r="D170" t="s">
        <v>208</v>
      </c>
      <c r="F170" t="s">
        <v>231</v>
      </c>
      <c r="H170" t="s">
        <v>208</v>
      </c>
      <c r="M170">
        <v>0.24</v>
      </c>
      <c r="O170" s="127" t="s">
        <v>785</v>
      </c>
      <c r="P170" t="s">
        <v>937</v>
      </c>
      <c r="AB170" t="s">
        <v>544</v>
      </c>
      <c r="AD170">
        <f>COUNTIF('Rechner_ÖR2uHALM2C.1'!$E$50:$E$249,Datengrundlage!AB170)</f>
        <v>0</v>
      </c>
      <c r="AE170">
        <f t="shared" ref="AE170:AE173" si="13">IF(AD170&gt;=1,1,0)</f>
        <v>0</v>
      </c>
    </row>
    <row r="171" spans="1:31" x14ac:dyDescent="0.3">
      <c r="A171">
        <v>632</v>
      </c>
      <c r="B171" t="s">
        <v>1055</v>
      </c>
      <c r="C171" t="s">
        <v>204</v>
      </c>
      <c r="D171" t="s">
        <v>208</v>
      </c>
      <c r="F171" t="s">
        <v>231</v>
      </c>
      <c r="H171" t="s">
        <v>208</v>
      </c>
      <c r="M171">
        <v>0.24</v>
      </c>
      <c r="O171" s="127" t="s">
        <v>1056</v>
      </c>
      <c r="AB171">
        <v>210</v>
      </c>
      <c r="AC171" t="s">
        <v>137</v>
      </c>
      <c r="AD171">
        <f>COUNTIF('Rechner_ÖR2uHALM2C.1'!$E$50:$E$249,Datengrundlage!AB171)</f>
        <v>0</v>
      </c>
      <c r="AE171">
        <f t="shared" si="13"/>
        <v>0</v>
      </c>
    </row>
    <row r="172" spans="1:31" x14ac:dyDescent="0.3">
      <c r="A172">
        <v>633</v>
      </c>
      <c r="B172" t="s">
        <v>1058</v>
      </c>
      <c r="C172" t="s">
        <v>204</v>
      </c>
      <c r="D172" t="s">
        <v>208</v>
      </c>
      <c r="F172" t="s">
        <v>231</v>
      </c>
      <c r="H172" t="s">
        <v>208</v>
      </c>
      <c r="M172">
        <v>0.24</v>
      </c>
      <c r="O172" s="127" t="s">
        <v>1057</v>
      </c>
    </row>
    <row r="173" spans="1:31" x14ac:dyDescent="0.3">
      <c r="A173">
        <v>634</v>
      </c>
      <c r="B173" t="s">
        <v>252</v>
      </c>
      <c r="C173" t="s">
        <v>204</v>
      </c>
      <c r="D173" t="s">
        <v>208</v>
      </c>
      <c r="F173" t="s">
        <v>231</v>
      </c>
      <c r="H173" t="s">
        <v>208</v>
      </c>
      <c r="M173">
        <v>0.24</v>
      </c>
      <c r="O173" s="127" t="s">
        <v>787</v>
      </c>
      <c r="AB173">
        <v>211</v>
      </c>
      <c r="AC173" t="s">
        <v>138</v>
      </c>
      <c r="AD173">
        <f>COUNTIF('Rechner_ÖR2uHALM2C.1'!$E$50:$E$249,Datengrundlage!AB173)</f>
        <v>0</v>
      </c>
      <c r="AE173">
        <f t="shared" si="13"/>
        <v>0</v>
      </c>
    </row>
    <row r="174" spans="1:31" x14ac:dyDescent="0.3">
      <c r="A174">
        <v>635</v>
      </c>
      <c r="B174" t="s">
        <v>253</v>
      </c>
      <c r="C174" t="s">
        <v>204</v>
      </c>
      <c r="D174" t="s">
        <v>208</v>
      </c>
      <c r="F174" t="s">
        <v>531</v>
      </c>
      <c r="G174" t="s">
        <v>515</v>
      </c>
      <c r="H174" t="s">
        <v>208</v>
      </c>
      <c r="I174" t="s">
        <v>30</v>
      </c>
      <c r="J174" t="s">
        <v>30</v>
      </c>
      <c r="L174" t="s">
        <v>30</v>
      </c>
      <c r="M174">
        <v>0.3</v>
      </c>
      <c r="O174" s="127" t="s">
        <v>788</v>
      </c>
    </row>
    <row r="175" spans="1:31" x14ac:dyDescent="0.3">
      <c r="A175">
        <v>636</v>
      </c>
      <c r="B175" t="s">
        <v>254</v>
      </c>
      <c r="C175" t="s">
        <v>204</v>
      </c>
      <c r="D175" t="s">
        <v>208</v>
      </c>
      <c r="F175" t="s">
        <v>231</v>
      </c>
      <c r="H175" t="s">
        <v>208</v>
      </c>
      <c r="M175">
        <v>0.24</v>
      </c>
      <c r="O175" s="127" t="s">
        <v>789</v>
      </c>
      <c r="AB175" t="s">
        <v>548</v>
      </c>
      <c r="AE175">
        <f>SUM(AE170:AE174)</f>
        <v>0</v>
      </c>
    </row>
    <row r="176" spans="1:31" x14ac:dyDescent="0.3">
      <c r="A176">
        <v>637</v>
      </c>
      <c r="B176" t="s">
        <v>255</v>
      </c>
      <c r="C176" t="s">
        <v>204</v>
      </c>
      <c r="D176" t="s">
        <v>208</v>
      </c>
      <c r="F176" t="s">
        <v>231</v>
      </c>
      <c r="H176" t="s">
        <v>208</v>
      </c>
      <c r="M176">
        <v>0.24</v>
      </c>
      <c r="O176" s="127" t="s">
        <v>790</v>
      </c>
      <c r="AB176" t="s">
        <v>549</v>
      </c>
      <c r="AE176">
        <f>IF(AE175&gt;1,AE175-1,0)</f>
        <v>0</v>
      </c>
    </row>
    <row r="177" spans="1:31" x14ac:dyDescent="0.3">
      <c r="A177">
        <v>638</v>
      </c>
      <c r="B177" t="s">
        <v>256</v>
      </c>
      <c r="C177" t="s">
        <v>204</v>
      </c>
      <c r="D177" t="s">
        <v>208</v>
      </c>
      <c r="F177" t="s">
        <v>231</v>
      </c>
      <c r="H177" t="s">
        <v>208</v>
      </c>
      <c r="M177">
        <v>0.24</v>
      </c>
      <c r="O177" s="127" t="s">
        <v>791</v>
      </c>
    </row>
    <row r="178" spans="1:31" x14ac:dyDescent="0.3">
      <c r="A178">
        <v>639</v>
      </c>
      <c r="B178" t="s">
        <v>257</v>
      </c>
      <c r="C178" t="s">
        <v>204</v>
      </c>
      <c r="D178" t="s">
        <v>208</v>
      </c>
      <c r="F178" t="s">
        <v>231</v>
      </c>
      <c r="H178" t="s">
        <v>208</v>
      </c>
      <c r="M178">
        <v>0.24</v>
      </c>
      <c r="O178" s="127" t="s">
        <v>760</v>
      </c>
    </row>
    <row r="179" spans="1:31" x14ac:dyDescent="0.3">
      <c r="A179">
        <v>640</v>
      </c>
      <c r="B179" t="s">
        <v>258</v>
      </c>
      <c r="C179" t="s">
        <v>204</v>
      </c>
      <c r="D179" t="s">
        <v>208</v>
      </c>
      <c r="F179" t="s">
        <v>231</v>
      </c>
      <c r="H179" t="s">
        <v>208</v>
      </c>
      <c r="M179">
        <v>0.24</v>
      </c>
      <c r="O179" s="127" t="s">
        <v>792</v>
      </c>
      <c r="AB179" s="55" t="s">
        <v>958</v>
      </c>
      <c r="AD179" t="s">
        <v>546</v>
      </c>
      <c r="AE179" t="s">
        <v>547</v>
      </c>
    </row>
    <row r="180" spans="1:31" x14ac:dyDescent="0.3">
      <c r="A180">
        <v>641</v>
      </c>
      <c r="B180" t="s">
        <v>259</v>
      </c>
      <c r="C180" t="s">
        <v>204</v>
      </c>
      <c r="D180" t="s">
        <v>208</v>
      </c>
      <c r="F180" t="s">
        <v>231</v>
      </c>
      <c r="H180" t="s">
        <v>208</v>
      </c>
      <c r="M180">
        <v>0.24</v>
      </c>
      <c r="O180" s="127" t="s">
        <v>793</v>
      </c>
      <c r="AB180" t="s">
        <v>544</v>
      </c>
      <c r="AD180">
        <f>COUNTIF('Rechner_ÖR2uHALM2C.1'!$E$50:$E$249,Datengrundlage!AB180)</f>
        <v>0</v>
      </c>
      <c r="AE180">
        <f t="shared" ref="AE180:AE182" si="14">IF(AD180&gt;=1,1,0)</f>
        <v>0</v>
      </c>
    </row>
    <row r="181" spans="1:31" x14ac:dyDescent="0.3">
      <c r="A181">
        <v>642</v>
      </c>
      <c r="B181" t="s">
        <v>260</v>
      </c>
      <c r="C181" t="s">
        <v>204</v>
      </c>
      <c r="D181" t="s">
        <v>208</v>
      </c>
      <c r="F181" t="s">
        <v>231</v>
      </c>
      <c r="H181" t="s">
        <v>208</v>
      </c>
      <c r="M181">
        <v>0.24</v>
      </c>
      <c r="O181" s="127" t="s">
        <v>794</v>
      </c>
      <c r="AB181">
        <v>220</v>
      </c>
      <c r="AC181" t="s">
        <v>139</v>
      </c>
      <c r="AD181">
        <f>COUNTIF('Rechner_ÖR2uHALM2C.1'!$E$50:$E$249,Datengrundlage!AB181)</f>
        <v>0</v>
      </c>
      <c r="AE181">
        <f t="shared" si="14"/>
        <v>0</v>
      </c>
    </row>
    <row r="182" spans="1:31" x14ac:dyDescent="0.3">
      <c r="A182">
        <v>643</v>
      </c>
      <c r="B182" t="s">
        <v>261</v>
      </c>
      <c r="C182" t="s">
        <v>204</v>
      </c>
      <c r="D182" t="s">
        <v>208</v>
      </c>
      <c r="F182" t="s">
        <v>231</v>
      </c>
      <c r="H182" t="s">
        <v>208</v>
      </c>
      <c r="M182">
        <v>0.24</v>
      </c>
      <c r="O182" s="127" t="s">
        <v>795</v>
      </c>
      <c r="AB182">
        <v>221</v>
      </c>
      <c r="AC182" t="s">
        <v>140</v>
      </c>
      <c r="AD182">
        <f>COUNTIF('Rechner_ÖR2uHALM2C.1'!$E$50:$E$249,Datengrundlage!AB182)</f>
        <v>0</v>
      </c>
      <c r="AE182">
        <f t="shared" si="14"/>
        <v>0</v>
      </c>
    </row>
    <row r="183" spans="1:31" x14ac:dyDescent="0.3">
      <c r="A183">
        <v>644</v>
      </c>
      <c r="B183" t="s">
        <v>262</v>
      </c>
      <c r="C183" t="s">
        <v>204</v>
      </c>
      <c r="D183" t="s">
        <v>208</v>
      </c>
      <c r="F183" t="s">
        <v>231</v>
      </c>
      <c r="H183" t="s">
        <v>208</v>
      </c>
      <c r="M183">
        <v>0.24</v>
      </c>
      <c r="O183" s="127" t="s">
        <v>796</v>
      </c>
    </row>
    <row r="184" spans="1:31" x14ac:dyDescent="0.3">
      <c r="A184">
        <v>645</v>
      </c>
      <c r="B184" t="s">
        <v>263</v>
      </c>
      <c r="C184" t="s">
        <v>204</v>
      </c>
      <c r="D184" t="s">
        <v>208</v>
      </c>
      <c r="F184" t="s">
        <v>531</v>
      </c>
      <c r="G184" t="s">
        <v>515</v>
      </c>
      <c r="H184" t="s">
        <v>208</v>
      </c>
      <c r="I184" t="s">
        <v>30</v>
      </c>
      <c r="J184" t="s">
        <v>30</v>
      </c>
      <c r="L184" t="s">
        <v>30</v>
      </c>
      <c r="M184">
        <v>0.3</v>
      </c>
      <c r="O184" s="127" t="s">
        <v>797</v>
      </c>
      <c r="AB184" t="s">
        <v>548</v>
      </c>
      <c r="AE184">
        <f>SUM(AE180:AE183)</f>
        <v>0</v>
      </c>
    </row>
    <row r="185" spans="1:31" x14ac:dyDescent="0.3">
      <c r="A185">
        <v>646</v>
      </c>
      <c r="B185" t="s">
        <v>264</v>
      </c>
      <c r="C185" t="s">
        <v>204</v>
      </c>
      <c r="D185" t="s">
        <v>208</v>
      </c>
      <c r="F185" t="s">
        <v>231</v>
      </c>
      <c r="H185" t="s">
        <v>208</v>
      </c>
      <c r="M185">
        <v>0.24</v>
      </c>
      <c r="O185" s="127" t="s">
        <v>798</v>
      </c>
      <c r="P185" t="s">
        <v>935</v>
      </c>
      <c r="AB185" t="s">
        <v>549</v>
      </c>
      <c r="AE185">
        <f>IF(AE184&gt;1,AE184-1,0)</f>
        <v>0</v>
      </c>
    </row>
    <row r="186" spans="1:31" x14ac:dyDescent="0.3">
      <c r="A186">
        <v>647</v>
      </c>
      <c r="B186" t="s">
        <v>265</v>
      </c>
      <c r="C186" t="s">
        <v>204</v>
      </c>
      <c r="D186" t="s">
        <v>208</v>
      </c>
      <c r="F186" t="s">
        <v>231</v>
      </c>
      <c r="H186" t="s">
        <v>208</v>
      </c>
      <c r="M186">
        <v>0.24</v>
      </c>
      <c r="O186" s="127" t="s">
        <v>799</v>
      </c>
    </row>
    <row r="187" spans="1:31" x14ac:dyDescent="0.3">
      <c r="A187">
        <v>648</v>
      </c>
      <c r="B187" t="s">
        <v>266</v>
      </c>
      <c r="C187" t="s">
        <v>204</v>
      </c>
      <c r="D187" t="s">
        <v>208</v>
      </c>
      <c r="E187" t="s">
        <v>218</v>
      </c>
      <c r="F187" t="s">
        <v>231</v>
      </c>
      <c r="H187" t="s">
        <v>208</v>
      </c>
      <c r="M187">
        <v>0.24</v>
      </c>
      <c r="O187" s="127" t="s">
        <v>800</v>
      </c>
    </row>
    <row r="188" spans="1:31" x14ac:dyDescent="0.3">
      <c r="A188">
        <v>650</v>
      </c>
      <c r="B188" t="s">
        <v>999</v>
      </c>
      <c r="C188" t="s">
        <v>204</v>
      </c>
      <c r="D188" t="s">
        <v>208</v>
      </c>
      <c r="E188" t="s">
        <v>230</v>
      </c>
      <c r="F188" t="s">
        <v>239</v>
      </c>
      <c r="H188" t="s">
        <v>208</v>
      </c>
      <c r="J188" t="s">
        <v>30</v>
      </c>
      <c r="M188">
        <v>0.24</v>
      </c>
      <c r="O188" s="127" t="s">
        <v>998</v>
      </c>
      <c r="AB188" s="55" t="s">
        <v>959</v>
      </c>
      <c r="AD188" t="s">
        <v>546</v>
      </c>
      <c r="AE188" t="s">
        <v>547</v>
      </c>
    </row>
    <row r="189" spans="1:31" x14ac:dyDescent="0.3">
      <c r="A189">
        <v>651</v>
      </c>
      <c r="B189" t="s">
        <v>267</v>
      </c>
      <c r="C189" t="s">
        <v>204</v>
      </c>
      <c r="D189" t="s">
        <v>208</v>
      </c>
      <c r="F189" t="s">
        <v>239</v>
      </c>
      <c r="H189" t="s">
        <v>208</v>
      </c>
      <c r="J189" t="s">
        <v>30</v>
      </c>
      <c r="M189">
        <v>0.2</v>
      </c>
      <c r="O189" s="127" t="s">
        <v>801</v>
      </c>
      <c r="AB189" t="s">
        <v>544</v>
      </c>
      <c r="AD189">
        <f>COUNTIF('Rechner_ÖR2uHALM2C.1'!$E$50:$E$249,Datengrundlage!AB189)</f>
        <v>0</v>
      </c>
      <c r="AE189">
        <f t="shared" ref="AE189:AE192" si="15">IF(AD189&gt;=1,1,0)</f>
        <v>0</v>
      </c>
    </row>
    <row r="190" spans="1:31" x14ac:dyDescent="0.3">
      <c r="A190">
        <v>652</v>
      </c>
      <c r="B190" t="s">
        <v>268</v>
      </c>
      <c r="C190" t="s">
        <v>204</v>
      </c>
      <c r="D190" t="s">
        <v>208</v>
      </c>
      <c r="F190" t="s">
        <v>239</v>
      </c>
      <c r="H190" t="s">
        <v>208</v>
      </c>
      <c r="J190" t="s">
        <v>30</v>
      </c>
      <c r="M190">
        <v>0.2</v>
      </c>
      <c r="O190" s="127" t="s">
        <v>802</v>
      </c>
      <c r="AB190">
        <v>112</v>
      </c>
      <c r="AC190" t="s">
        <v>119</v>
      </c>
      <c r="AD190">
        <f>COUNTIF('Rechner_ÖR2uHALM2C.1'!$E$50:$E$249,Datengrundlage!AB190)</f>
        <v>0</v>
      </c>
      <c r="AE190">
        <f t="shared" si="15"/>
        <v>0</v>
      </c>
    </row>
    <row r="191" spans="1:31" x14ac:dyDescent="0.3">
      <c r="A191">
        <v>653</v>
      </c>
      <c r="B191" t="s">
        <v>269</v>
      </c>
      <c r="C191" t="s">
        <v>204</v>
      </c>
      <c r="D191" t="s">
        <v>208</v>
      </c>
      <c r="F191" t="s">
        <v>239</v>
      </c>
      <c r="H191" t="s">
        <v>208</v>
      </c>
      <c r="J191" t="s">
        <v>30</v>
      </c>
      <c r="M191">
        <v>0.2</v>
      </c>
      <c r="O191" s="127" t="s">
        <v>803</v>
      </c>
      <c r="AB191">
        <v>115</v>
      </c>
      <c r="AC191" t="s">
        <v>32</v>
      </c>
      <c r="AD191">
        <f>COUNTIF('Rechner_ÖR2uHALM2C.1'!$E$50:$E$249,Datengrundlage!AB191)</f>
        <v>0</v>
      </c>
      <c r="AE191">
        <f t="shared" si="15"/>
        <v>0</v>
      </c>
    </row>
    <row r="192" spans="1:31" x14ac:dyDescent="0.3">
      <c r="A192">
        <v>654</v>
      </c>
      <c r="B192" t="s">
        <v>270</v>
      </c>
      <c r="C192" t="s">
        <v>204</v>
      </c>
      <c r="D192" t="s">
        <v>208</v>
      </c>
      <c r="F192" t="s">
        <v>239</v>
      </c>
      <c r="H192" t="s">
        <v>208</v>
      </c>
      <c r="J192" t="s">
        <v>30</v>
      </c>
      <c r="M192">
        <v>0.2</v>
      </c>
      <c r="O192" s="127" t="s">
        <v>804</v>
      </c>
      <c r="AB192">
        <v>118</v>
      </c>
      <c r="AC192" t="s">
        <v>123</v>
      </c>
      <c r="AD192">
        <f>COUNTIF('Rechner_ÖR2uHALM2C.1'!$E$50:$E$249,Datengrundlage!AB192)</f>
        <v>0</v>
      </c>
      <c r="AE192">
        <f t="shared" si="15"/>
        <v>0</v>
      </c>
    </row>
    <row r="193" spans="1:31" x14ac:dyDescent="0.3">
      <c r="A193">
        <v>655</v>
      </c>
      <c r="B193" t="s">
        <v>271</v>
      </c>
      <c r="C193" t="s">
        <v>204</v>
      </c>
      <c r="D193" t="s">
        <v>208</v>
      </c>
      <c r="F193" t="s">
        <v>239</v>
      </c>
      <c r="H193" t="s">
        <v>208</v>
      </c>
      <c r="J193" t="s">
        <v>30</v>
      </c>
      <c r="M193">
        <v>0.2</v>
      </c>
      <c r="O193" s="127" t="s">
        <v>805</v>
      </c>
      <c r="AB193" t="s">
        <v>548</v>
      </c>
      <c r="AE193">
        <f>SUM(AE189:AE192)</f>
        <v>0</v>
      </c>
    </row>
    <row r="194" spans="1:31" x14ac:dyDescent="0.3">
      <c r="A194">
        <v>656</v>
      </c>
      <c r="B194" t="s">
        <v>272</v>
      </c>
      <c r="C194" t="s">
        <v>204</v>
      </c>
      <c r="D194" t="s">
        <v>208</v>
      </c>
      <c r="F194" t="s">
        <v>239</v>
      </c>
      <c r="H194" t="s">
        <v>208</v>
      </c>
      <c r="J194" t="s">
        <v>30</v>
      </c>
      <c r="M194">
        <v>0.2</v>
      </c>
      <c r="O194" s="127" t="s">
        <v>806</v>
      </c>
      <c r="AB194" t="s">
        <v>549</v>
      </c>
      <c r="AE194">
        <f>IF(AE193&gt;1,AE193-1,0)</f>
        <v>0</v>
      </c>
    </row>
    <row r="195" spans="1:31" x14ac:dyDescent="0.3">
      <c r="A195">
        <v>657</v>
      </c>
      <c r="B195" t="s">
        <v>273</v>
      </c>
      <c r="C195" t="s">
        <v>204</v>
      </c>
      <c r="D195" t="s">
        <v>208</v>
      </c>
      <c r="F195" t="s">
        <v>239</v>
      </c>
      <c r="H195" t="s">
        <v>208</v>
      </c>
      <c r="J195" t="s">
        <v>30</v>
      </c>
      <c r="M195">
        <v>0.2</v>
      </c>
      <c r="O195" s="127" t="s">
        <v>807</v>
      </c>
    </row>
    <row r="196" spans="1:31" x14ac:dyDescent="0.3">
      <c r="A196">
        <v>658</v>
      </c>
      <c r="B196" t="s">
        <v>274</v>
      </c>
      <c r="C196" t="s">
        <v>204</v>
      </c>
      <c r="D196" t="s">
        <v>208</v>
      </c>
      <c r="F196" t="s">
        <v>239</v>
      </c>
      <c r="H196" t="s">
        <v>208</v>
      </c>
      <c r="J196" t="s">
        <v>30</v>
      </c>
      <c r="M196">
        <v>0.2</v>
      </c>
      <c r="O196" s="127" t="s">
        <v>808</v>
      </c>
    </row>
    <row r="197" spans="1:31" x14ac:dyDescent="0.3">
      <c r="A197">
        <v>659</v>
      </c>
      <c r="B197" t="s">
        <v>275</v>
      </c>
      <c r="C197" t="s">
        <v>204</v>
      </c>
      <c r="D197" t="s">
        <v>208</v>
      </c>
      <c r="F197" t="s">
        <v>239</v>
      </c>
      <c r="H197" t="s">
        <v>208</v>
      </c>
      <c r="J197" t="s">
        <v>30</v>
      </c>
      <c r="M197">
        <v>0.2</v>
      </c>
      <c r="O197" s="127" t="s">
        <v>809</v>
      </c>
      <c r="AB197" s="55" t="s">
        <v>960</v>
      </c>
      <c r="AD197" t="s">
        <v>546</v>
      </c>
      <c r="AE197" t="s">
        <v>547</v>
      </c>
    </row>
    <row r="198" spans="1:31" x14ac:dyDescent="0.3">
      <c r="A198">
        <v>660</v>
      </c>
      <c r="B198" t="s">
        <v>276</v>
      </c>
      <c r="C198" t="s">
        <v>204</v>
      </c>
      <c r="D198" t="s">
        <v>208</v>
      </c>
      <c r="F198" t="s">
        <v>239</v>
      </c>
      <c r="H198" t="s">
        <v>208</v>
      </c>
      <c r="J198" t="s">
        <v>30</v>
      </c>
      <c r="M198">
        <v>0.2</v>
      </c>
      <c r="O198" s="127" t="s">
        <v>810</v>
      </c>
      <c r="AB198" t="s">
        <v>544</v>
      </c>
      <c r="AD198">
        <f>COUNTIF('Rechner_ÖR2uHALM2C.1'!$E$50:$E$249,Datengrundlage!AB198)</f>
        <v>0</v>
      </c>
      <c r="AE198">
        <f t="shared" ref="AE198:AE201" si="16">IF(AD198&gt;=1,1,0)</f>
        <v>0</v>
      </c>
    </row>
    <row r="199" spans="1:31" x14ac:dyDescent="0.3">
      <c r="A199">
        <v>661</v>
      </c>
      <c r="B199" t="s">
        <v>277</v>
      </c>
      <c r="C199" t="s">
        <v>204</v>
      </c>
      <c r="D199" t="s">
        <v>208</v>
      </c>
      <c r="F199" t="s">
        <v>239</v>
      </c>
      <c r="H199" t="s">
        <v>208</v>
      </c>
      <c r="J199" t="s">
        <v>30</v>
      </c>
      <c r="M199">
        <v>0.2</v>
      </c>
      <c r="O199" s="127" t="s">
        <v>811</v>
      </c>
      <c r="AB199">
        <v>113</v>
      </c>
      <c r="AC199" t="s">
        <v>120</v>
      </c>
      <c r="AD199">
        <f>COUNTIF('Rechner_ÖR2uHALM2C.1'!$E$50:$E$249,Datengrundlage!AB199)</f>
        <v>0</v>
      </c>
      <c r="AE199">
        <f t="shared" si="16"/>
        <v>0</v>
      </c>
    </row>
    <row r="200" spans="1:31" x14ac:dyDescent="0.3">
      <c r="A200">
        <v>662</v>
      </c>
      <c r="B200" t="s">
        <v>278</v>
      </c>
      <c r="C200" t="s">
        <v>204</v>
      </c>
      <c r="D200" t="s">
        <v>208</v>
      </c>
      <c r="F200" t="s">
        <v>239</v>
      </c>
      <c r="H200" t="s">
        <v>208</v>
      </c>
      <c r="J200" t="s">
        <v>30</v>
      </c>
      <c r="M200">
        <v>0.2</v>
      </c>
      <c r="O200" s="127" t="s">
        <v>812</v>
      </c>
      <c r="AB200">
        <v>116</v>
      </c>
      <c r="AC200" t="s">
        <v>122</v>
      </c>
      <c r="AD200">
        <f>COUNTIF('Rechner_ÖR2uHALM2C.1'!$E$50:$E$249,Datengrundlage!AB200)</f>
        <v>0</v>
      </c>
      <c r="AE200">
        <f t="shared" si="16"/>
        <v>0</v>
      </c>
    </row>
    <row r="201" spans="1:31" x14ac:dyDescent="0.3">
      <c r="A201">
        <v>663</v>
      </c>
      <c r="B201" t="s">
        <v>279</v>
      </c>
      <c r="C201" t="s">
        <v>204</v>
      </c>
      <c r="D201" t="s">
        <v>208</v>
      </c>
      <c r="F201" t="s">
        <v>239</v>
      </c>
      <c r="H201" t="s">
        <v>208</v>
      </c>
      <c r="J201" t="s">
        <v>30</v>
      </c>
      <c r="M201">
        <v>0.2</v>
      </c>
      <c r="O201" s="127" t="s">
        <v>813</v>
      </c>
      <c r="AB201">
        <v>119</v>
      </c>
      <c r="AC201" t="s">
        <v>124</v>
      </c>
      <c r="AD201">
        <f>COUNTIF('Rechner_ÖR2uHALM2C.1'!$E$50:$E$249,Datengrundlage!AB201)</f>
        <v>0</v>
      </c>
      <c r="AE201">
        <f t="shared" si="16"/>
        <v>0</v>
      </c>
    </row>
    <row r="202" spans="1:31" x14ac:dyDescent="0.3">
      <c r="A202">
        <v>664</v>
      </c>
      <c r="B202" t="s">
        <v>280</v>
      </c>
      <c r="C202" t="s">
        <v>204</v>
      </c>
      <c r="D202" t="s">
        <v>208</v>
      </c>
      <c r="F202" t="s">
        <v>239</v>
      </c>
      <c r="H202" t="s">
        <v>208</v>
      </c>
      <c r="J202" t="s">
        <v>30</v>
      </c>
      <c r="M202">
        <v>0.2</v>
      </c>
      <c r="O202" s="127" t="s">
        <v>814</v>
      </c>
      <c r="AB202" t="s">
        <v>548</v>
      </c>
      <c r="AE202">
        <f>SUM(AE198:AE201)</f>
        <v>0</v>
      </c>
    </row>
    <row r="203" spans="1:31" x14ac:dyDescent="0.3">
      <c r="A203">
        <v>665</v>
      </c>
      <c r="B203" t="s">
        <v>281</v>
      </c>
      <c r="C203" t="s">
        <v>204</v>
      </c>
      <c r="D203" t="s">
        <v>208</v>
      </c>
      <c r="F203" t="s">
        <v>239</v>
      </c>
      <c r="H203" t="s">
        <v>208</v>
      </c>
      <c r="J203" t="s">
        <v>30</v>
      </c>
      <c r="M203">
        <v>0.2</v>
      </c>
      <c r="O203" s="127" t="s">
        <v>815</v>
      </c>
      <c r="AB203" t="s">
        <v>549</v>
      </c>
      <c r="AE203">
        <f>IF(AE202&gt;1,AE202-1,0)</f>
        <v>0</v>
      </c>
    </row>
    <row r="204" spans="1:31" x14ac:dyDescent="0.3">
      <c r="A204">
        <v>666</v>
      </c>
      <c r="B204" t="s">
        <v>282</v>
      </c>
      <c r="C204" t="s">
        <v>204</v>
      </c>
      <c r="D204" t="s">
        <v>208</v>
      </c>
      <c r="F204" t="s">
        <v>239</v>
      </c>
      <c r="H204" t="s">
        <v>208</v>
      </c>
      <c r="J204" t="s">
        <v>30</v>
      </c>
      <c r="M204">
        <v>0.2</v>
      </c>
      <c r="O204" s="127" t="s">
        <v>816</v>
      </c>
    </row>
    <row r="205" spans="1:31" x14ac:dyDescent="0.3">
      <c r="A205">
        <v>667</v>
      </c>
      <c r="B205" t="s">
        <v>283</v>
      </c>
      <c r="C205" t="s">
        <v>204</v>
      </c>
      <c r="D205" t="s">
        <v>208</v>
      </c>
      <c r="F205" t="s">
        <v>239</v>
      </c>
      <c r="H205" t="s">
        <v>208</v>
      </c>
      <c r="J205" t="s">
        <v>30</v>
      </c>
      <c r="M205">
        <v>0.2</v>
      </c>
      <c r="O205" s="127" t="s">
        <v>817</v>
      </c>
    </row>
    <row r="206" spans="1:31" x14ac:dyDescent="0.3">
      <c r="A206">
        <v>668</v>
      </c>
      <c r="B206" t="s">
        <v>284</v>
      </c>
      <c r="C206" t="s">
        <v>204</v>
      </c>
      <c r="D206" t="s">
        <v>208</v>
      </c>
      <c r="F206" t="s">
        <v>239</v>
      </c>
      <c r="H206" t="s">
        <v>208</v>
      </c>
      <c r="J206" t="s">
        <v>30</v>
      </c>
      <c r="M206">
        <v>0.2</v>
      </c>
      <c r="O206" s="127" t="s">
        <v>818</v>
      </c>
      <c r="AB206" s="55" t="s">
        <v>961</v>
      </c>
      <c r="AD206" t="s">
        <v>546</v>
      </c>
      <c r="AE206" t="s">
        <v>547</v>
      </c>
    </row>
    <row r="207" spans="1:31" x14ac:dyDescent="0.3">
      <c r="A207">
        <v>669</v>
      </c>
      <c r="B207" t="s">
        <v>285</v>
      </c>
      <c r="C207" t="s">
        <v>204</v>
      </c>
      <c r="D207" t="s">
        <v>208</v>
      </c>
      <c r="F207" t="s">
        <v>239</v>
      </c>
      <c r="H207" t="s">
        <v>208</v>
      </c>
      <c r="J207" t="s">
        <v>30</v>
      </c>
      <c r="M207">
        <v>0.2</v>
      </c>
      <c r="O207" s="127" t="s">
        <v>819</v>
      </c>
      <c r="AB207" t="s">
        <v>544</v>
      </c>
      <c r="AD207">
        <f>COUNTIF('Rechner_ÖR2uHALM2C.1'!$E$50:$E$249,Datengrundlage!AB207)</f>
        <v>0</v>
      </c>
      <c r="AE207">
        <f t="shared" ref="AE207:AE209" si="17">IF(AD207&gt;=1,1,0)</f>
        <v>0</v>
      </c>
    </row>
    <row r="208" spans="1:31" x14ac:dyDescent="0.3">
      <c r="A208">
        <v>670</v>
      </c>
      <c r="B208" t="s">
        <v>286</v>
      </c>
      <c r="C208" t="s">
        <v>204</v>
      </c>
      <c r="D208" t="s">
        <v>208</v>
      </c>
      <c r="F208" t="s">
        <v>239</v>
      </c>
      <c r="H208" t="s">
        <v>208</v>
      </c>
      <c r="J208" t="s">
        <v>30</v>
      </c>
      <c r="M208">
        <v>0.2</v>
      </c>
      <c r="O208" s="127" t="s">
        <v>820</v>
      </c>
      <c r="AB208">
        <v>183</v>
      </c>
      <c r="AC208" t="s">
        <v>134</v>
      </c>
      <c r="AD208">
        <f>COUNTIF('Rechner_ÖR2uHALM2C.1'!$E$50:$E$249,Datengrundlage!AB208)</f>
        <v>0</v>
      </c>
      <c r="AE208">
        <f t="shared" si="17"/>
        <v>0</v>
      </c>
    </row>
    <row r="209" spans="1:31" x14ac:dyDescent="0.3">
      <c r="A209">
        <v>671</v>
      </c>
      <c r="B209" t="s">
        <v>287</v>
      </c>
      <c r="C209" t="s">
        <v>204</v>
      </c>
      <c r="D209" t="s">
        <v>208</v>
      </c>
      <c r="F209" t="s">
        <v>239</v>
      </c>
      <c r="H209" t="s">
        <v>208</v>
      </c>
      <c r="J209" t="s">
        <v>30</v>
      </c>
      <c r="M209">
        <v>0.2</v>
      </c>
      <c r="O209" s="127" t="s">
        <v>821</v>
      </c>
      <c r="AB209">
        <v>803</v>
      </c>
      <c r="AC209" t="s">
        <v>409</v>
      </c>
      <c r="AD209">
        <f>COUNTIF('Rechner_ÖR2uHALM2C.1'!$E$50:$E$249,Datengrundlage!AB209)</f>
        <v>0</v>
      </c>
      <c r="AE209">
        <f t="shared" si="17"/>
        <v>0</v>
      </c>
    </row>
    <row r="210" spans="1:31" x14ac:dyDescent="0.3">
      <c r="A210">
        <v>672</v>
      </c>
      <c r="B210" t="s">
        <v>288</v>
      </c>
      <c r="C210" t="s">
        <v>204</v>
      </c>
      <c r="D210" t="s">
        <v>208</v>
      </c>
      <c r="F210" t="s">
        <v>239</v>
      </c>
      <c r="H210" t="s">
        <v>208</v>
      </c>
      <c r="J210" t="s">
        <v>30</v>
      </c>
      <c r="M210">
        <v>0.2</v>
      </c>
      <c r="O210" s="127" t="s">
        <v>822</v>
      </c>
    </row>
    <row r="211" spans="1:31" x14ac:dyDescent="0.3">
      <c r="A211">
        <v>673</v>
      </c>
      <c r="B211" t="s">
        <v>289</v>
      </c>
      <c r="C211" t="s">
        <v>204</v>
      </c>
      <c r="D211" t="s">
        <v>208</v>
      </c>
      <c r="F211" t="s">
        <v>239</v>
      </c>
      <c r="H211" t="s">
        <v>208</v>
      </c>
      <c r="J211" t="s">
        <v>30</v>
      </c>
      <c r="M211">
        <v>0.2</v>
      </c>
      <c r="O211" s="127" t="s">
        <v>823</v>
      </c>
      <c r="AB211" t="s">
        <v>548</v>
      </c>
      <c r="AE211">
        <f>SUM(AE207:AE210)</f>
        <v>0</v>
      </c>
    </row>
    <row r="212" spans="1:31" x14ac:dyDescent="0.3">
      <c r="A212">
        <v>674</v>
      </c>
      <c r="B212" t="s">
        <v>290</v>
      </c>
      <c r="C212" t="s">
        <v>204</v>
      </c>
      <c r="D212" t="s">
        <v>208</v>
      </c>
      <c r="F212" t="s">
        <v>239</v>
      </c>
      <c r="H212" t="s">
        <v>208</v>
      </c>
      <c r="J212" t="s">
        <v>30</v>
      </c>
      <c r="M212">
        <v>0.2</v>
      </c>
      <c r="O212" s="127" t="s">
        <v>824</v>
      </c>
      <c r="AB212" t="s">
        <v>549</v>
      </c>
      <c r="AE212">
        <f>IF(AE211&gt;1,AE211-1,0)</f>
        <v>0</v>
      </c>
    </row>
    <row r="213" spans="1:31" x14ac:dyDescent="0.3">
      <c r="A213">
        <v>675</v>
      </c>
      <c r="B213" t="s">
        <v>291</v>
      </c>
      <c r="C213" t="s">
        <v>204</v>
      </c>
      <c r="D213" t="s">
        <v>208</v>
      </c>
      <c r="F213" t="s">
        <v>239</v>
      </c>
      <c r="H213" t="s">
        <v>208</v>
      </c>
      <c r="J213" t="s">
        <v>30</v>
      </c>
      <c r="M213">
        <v>0.2</v>
      </c>
      <c r="O213" s="127" t="s">
        <v>825</v>
      </c>
    </row>
    <row r="214" spans="1:31" x14ac:dyDescent="0.3">
      <c r="A214">
        <v>676</v>
      </c>
      <c r="B214" t="s">
        <v>292</v>
      </c>
      <c r="C214" t="s">
        <v>204</v>
      </c>
      <c r="D214" t="s">
        <v>208</v>
      </c>
      <c r="F214" t="s">
        <v>239</v>
      </c>
      <c r="H214" t="s">
        <v>208</v>
      </c>
      <c r="J214" t="s">
        <v>30</v>
      </c>
      <c r="M214">
        <v>0.2</v>
      </c>
      <c r="O214" s="127" t="s">
        <v>826</v>
      </c>
    </row>
    <row r="215" spans="1:31" x14ac:dyDescent="0.3">
      <c r="A215">
        <v>677</v>
      </c>
      <c r="B215" t="s">
        <v>293</v>
      </c>
      <c r="C215" t="s">
        <v>204</v>
      </c>
      <c r="D215" t="s">
        <v>208</v>
      </c>
      <c r="F215" t="s">
        <v>239</v>
      </c>
      <c r="H215" t="s">
        <v>208</v>
      </c>
      <c r="J215" t="s">
        <v>30</v>
      </c>
      <c r="M215">
        <v>0.2</v>
      </c>
      <c r="O215" s="127" t="s">
        <v>827</v>
      </c>
      <c r="AB215" s="55" t="s">
        <v>973</v>
      </c>
      <c r="AD215" t="s">
        <v>546</v>
      </c>
      <c r="AE215" t="s">
        <v>547</v>
      </c>
    </row>
    <row r="216" spans="1:31" x14ac:dyDescent="0.3">
      <c r="A216">
        <v>678</v>
      </c>
      <c r="B216" t="s">
        <v>294</v>
      </c>
      <c r="C216" t="s">
        <v>204</v>
      </c>
      <c r="D216" t="s">
        <v>208</v>
      </c>
      <c r="F216" t="s">
        <v>239</v>
      </c>
      <c r="H216" t="s">
        <v>208</v>
      </c>
      <c r="J216" t="s">
        <v>30</v>
      </c>
      <c r="M216">
        <v>0.2</v>
      </c>
      <c r="O216" s="127" t="s">
        <v>828</v>
      </c>
      <c r="AB216" t="s">
        <v>544</v>
      </c>
      <c r="AD216">
        <f>COUNTIF('Rechner_ÖR2uHALM2C.1'!$E$50:$E$249,Datengrundlage!AB216)</f>
        <v>0</v>
      </c>
      <c r="AE216">
        <f t="shared" ref="AE216:AE221" si="18">IF(AD216&gt;=1,1,0)</f>
        <v>0</v>
      </c>
    </row>
    <row r="217" spans="1:31" x14ac:dyDescent="0.3">
      <c r="A217">
        <v>679</v>
      </c>
      <c r="B217" t="s">
        <v>295</v>
      </c>
      <c r="C217" t="s">
        <v>204</v>
      </c>
      <c r="D217" t="s">
        <v>208</v>
      </c>
      <c r="F217" t="s">
        <v>239</v>
      </c>
      <c r="H217" t="s">
        <v>208</v>
      </c>
      <c r="J217" t="s">
        <v>30</v>
      </c>
      <c r="M217">
        <v>0.2</v>
      </c>
      <c r="O217" s="127" t="s">
        <v>829</v>
      </c>
      <c r="AB217">
        <v>422</v>
      </c>
      <c r="AC217" t="s">
        <v>561</v>
      </c>
      <c r="AD217">
        <f>COUNTIF('Rechner_ÖR2uHALM2C.1'!$E$50:$E$249,Datengrundlage!AB217)</f>
        <v>0</v>
      </c>
      <c r="AE217">
        <f t="shared" si="18"/>
        <v>0</v>
      </c>
    </row>
    <row r="218" spans="1:31" x14ac:dyDescent="0.3">
      <c r="A218">
        <v>680</v>
      </c>
      <c r="B218" t="s">
        <v>296</v>
      </c>
      <c r="C218" t="s">
        <v>204</v>
      </c>
      <c r="D218" t="s">
        <v>208</v>
      </c>
      <c r="F218" t="s">
        <v>239</v>
      </c>
      <c r="H218" t="s">
        <v>208</v>
      </c>
      <c r="J218" t="s">
        <v>30</v>
      </c>
      <c r="M218">
        <v>0.2</v>
      </c>
      <c r="O218" s="127" t="s">
        <v>830</v>
      </c>
      <c r="AB218">
        <v>424</v>
      </c>
      <c r="AC218" t="s">
        <v>155</v>
      </c>
      <c r="AD218">
        <f>COUNTIF('Rechner_ÖR2uHALM2C.1'!$E$50:$E$249,Datengrundlage!AB218)</f>
        <v>0</v>
      </c>
      <c r="AE218">
        <f t="shared" si="18"/>
        <v>0</v>
      </c>
    </row>
    <row r="219" spans="1:31" x14ac:dyDescent="0.3">
      <c r="A219">
        <v>681</v>
      </c>
      <c r="B219" t="s">
        <v>297</v>
      </c>
      <c r="C219" t="s">
        <v>204</v>
      </c>
      <c r="D219" t="s">
        <v>208</v>
      </c>
      <c r="F219" t="s">
        <v>239</v>
      </c>
      <c r="H219" t="s">
        <v>208</v>
      </c>
      <c r="J219" t="s">
        <v>30</v>
      </c>
      <c r="M219">
        <v>0.2</v>
      </c>
      <c r="O219" s="127" t="s">
        <v>831</v>
      </c>
      <c r="AB219">
        <v>433</v>
      </c>
      <c r="AC219" t="s">
        <v>718</v>
      </c>
      <c r="AD219">
        <f>COUNTIF('Rechner_ÖR2uHALM2C.1'!$E$50:$E$249,Datengrundlage!AB219)</f>
        <v>0</v>
      </c>
      <c r="AE219">
        <f t="shared" si="18"/>
        <v>0</v>
      </c>
    </row>
    <row r="220" spans="1:31" x14ac:dyDescent="0.3">
      <c r="A220">
        <v>682</v>
      </c>
      <c r="B220" t="s">
        <v>298</v>
      </c>
      <c r="C220" t="s">
        <v>204</v>
      </c>
      <c r="D220" t="s">
        <v>208</v>
      </c>
      <c r="F220" t="s">
        <v>239</v>
      </c>
      <c r="H220" t="s">
        <v>208</v>
      </c>
      <c r="J220" t="s">
        <v>30</v>
      </c>
      <c r="M220">
        <v>0.2</v>
      </c>
      <c r="O220" s="127" t="s">
        <v>832</v>
      </c>
      <c r="AB220">
        <v>573</v>
      </c>
      <c r="AC220" t="s">
        <v>554</v>
      </c>
      <c r="AD220">
        <f>COUNTIF('Rechner_ÖR2uHALM2C.1'!$E$50:$E$249,Datengrundlage!AB220)</f>
        <v>0</v>
      </c>
      <c r="AE220">
        <f t="shared" si="18"/>
        <v>0</v>
      </c>
    </row>
    <row r="221" spans="1:31" x14ac:dyDescent="0.3">
      <c r="A221">
        <v>683</v>
      </c>
      <c r="B221" t="s">
        <v>299</v>
      </c>
      <c r="C221" t="s">
        <v>204</v>
      </c>
      <c r="D221" t="s">
        <v>208</v>
      </c>
      <c r="F221" t="s">
        <v>520</v>
      </c>
      <c r="G221" t="s">
        <v>515</v>
      </c>
      <c r="H221" t="s">
        <v>208</v>
      </c>
      <c r="J221" t="s">
        <v>30</v>
      </c>
      <c r="M221">
        <v>0.2</v>
      </c>
      <c r="O221" s="127" t="s">
        <v>833</v>
      </c>
      <c r="AB221">
        <v>576</v>
      </c>
      <c r="AC221" t="s">
        <v>557</v>
      </c>
      <c r="AD221">
        <f>COUNTIF('Rechner_ÖR2uHALM2C.1'!$E$50:$E$249,Datengrundlage!AB221)</f>
        <v>0</v>
      </c>
      <c r="AE221">
        <f t="shared" si="18"/>
        <v>0</v>
      </c>
    </row>
    <row r="222" spans="1:31" x14ac:dyDescent="0.3">
      <c r="A222">
        <v>684</v>
      </c>
      <c r="B222" t="s">
        <v>300</v>
      </c>
      <c r="C222" t="s">
        <v>204</v>
      </c>
      <c r="D222" t="s">
        <v>208</v>
      </c>
      <c r="F222" t="s">
        <v>239</v>
      </c>
      <c r="H222" t="s">
        <v>208</v>
      </c>
      <c r="J222" t="s">
        <v>30</v>
      </c>
      <c r="M222">
        <v>0.2</v>
      </c>
      <c r="O222" s="127" t="s">
        <v>834</v>
      </c>
    </row>
    <row r="223" spans="1:31" x14ac:dyDescent="0.3">
      <c r="A223">
        <v>685</v>
      </c>
      <c r="B223" t="s">
        <v>301</v>
      </c>
      <c r="C223" t="s">
        <v>204</v>
      </c>
      <c r="D223" t="s">
        <v>208</v>
      </c>
      <c r="F223" t="s">
        <v>239</v>
      </c>
      <c r="H223" t="s">
        <v>208</v>
      </c>
      <c r="J223" t="s">
        <v>30</v>
      </c>
      <c r="M223">
        <v>0.2</v>
      </c>
      <c r="O223" s="127" t="s">
        <v>835</v>
      </c>
      <c r="AB223" t="s">
        <v>548</v>
      </c>
      <c r="AE223">
        <f>SUM(AE216:AE221)</f>
        <v>0</v>
      </c>
    </row>
    <row r="224" spans="1:31" x14ac:dyDescent="0.3">
      <c r="A224">
        <v>686</v>
      </c>
      <c r="B224" t="s">
        <v>302</v>
      </c>
      <c r="C224" t="s">
        <v>204</v>
      </c>
      <c r="D224" t="s">
        <v>208</v>
      </c>
      <c r="F224" t="s">
        <v>239</v>
      </c>
      <c r="H224" t="s">
        <v>208</v>
      </c>
      <c r="J224" t="s">
        <v>30</v>
      </c>
      <c r="M224">
        <v>0.2</v>
      </c>
      <c r="O224" s="127" t="s">
        <v>836</v>
      </c>
      <c r="AB224" t="s">
        <v>549</v>
      </c>
      <c r="AE224">
        <f>IF(AE223&gt;1,AE223-1,0)</f>
        <v>0</v>
      </c>
    </row>
    <row r="225" spans="1:31" x14ac:dyDescent="0.3">
      <c r="A225">
        <v>687</v>
      </c>
      <c r="B225" t="s">
        <v>303</v>
      </c>
      <c r="C225" t="s">
        <v>204</v>
      </c>
      <c r="D225" t="s">
        <v>208</v>
      </c>
      <c r="F225" t="s">
        <v>239</v>
      </c>
      <c r="H225" t="s">
        <v>208</v>
      </c>
      <c r="J225" t="s">
        <v>30</v>
      </c>
      <c r="M225">
        <v>0.2</v>
      </c>
      <c r="O225" s="127" t="s">
        <v>837</v>
      </c>
    </row>
    <row r="226" spans="1:31" x14ac:dyDescent="0.3">
      <c r="A226">
        <v>690</v>
      </c>
      <c r="B226" t="s">
        <v>1000</v>
      </c>
      <c r="C226" t="s">
        <v>204</v>
      </c>
      <c r="D226" t="s">
        <v>208</v>
      </c>
      <c r="E226" t="s">
        <v>230</v>
      </c>
      <c r="F226" t="s">
        <v>239</v>
      </c>
      <c r="H226" t="s">
        <v>208</v>
      </c>
      <c r="J226" t="s">
        <v>30</v>
      </c>
      <c r="M226">
        <v>0.24</v>
      </c>
      <c r="O226" s="127" t="s">
        <v>998</v>
      </c>
    </row>
    <row r="227" spans="1:31" x14ac:dyDescent="0.3">
      <c r="A227">
        <v>701</v>
      </c>
      <c r="B227" t="s">
        <v>304</v>
      </c>
      <c r="C227" t="s">
        <v>204</v>
      </c>
      <c r="D227" t="s">
        <v>208</v>
      </c>
      <c r="E227" t="s">
        <v>305</v>
      </c>
      <c r="F227" t="s">
        <v>219</v>
      </c>
      <c r="H227" t="s">
        <v>208</v>
      </c>
      <c r="J227" t="s">
        <v>30</v>
      </c>
      <c r="M227">
        <v>0.26</v>
      </c>
      <c r="O227" s="127" t="s">
        <v>838</v>
      </c>
    </row>
    <row r="228" spans="1:31" x14ac:dyDescent="0.3">
      <c r="A228" s="68">
        <v>702</v>
      </c>
      <c r="B228" s="68" t="s">
        <v>306</v>
      </c>
      <c r="C228" s="68" t="s">
        <v>204</v>
      </c>
      <c r="D228" s="68" t="s">
        <v>208</v>
      </c>
      <c r="E228" s="68"/>
      <c r="F228" s="68" t="s">
        <v>990</v>
      </c>
      <c r="G228" s="68"/>
      <c r="H228" s="68" t="s">
        <v>208</v>
      </c>
      <c r="I228" s="68"/>
      <c r="J228" s="68"/>
      <c r="K228" s="68"/>
      <c r="L228" s="68"/>
      <c r="M228" s="68">
        <v>0.04</v>
      </c>
      <c r="O228" s="127">
        <v>4</v>
      </c>
      <c r="AB228" s="761" t="s">
        <v>1066</v>
      </c>
      <c r="AC228" s="68"/>
      <c r="AD228" s="68"/>
      <c r="AE228" s="68"/>
    </row>
    <row r="229" spans="1:31" x14ac:dyDescent="0.3">
      <c r="A229">
        <v>703</v>
      </c>
      <c r="B229" t="s">
        <v>307</v>
      </c>
      <c r="C229" t="s">
        <v>204</v>
      </c>
      <c r="D229" t="s">
        <v>208</v>
      </c>
      <c r="F229" t="s">
        <v>219</v>
      </c>
      <c r="H229" t="s">
        <v>208</v>
      </c>
      <c r="J229" t="s">
        <v>30</v>
      </c>
      <c r="M229">
        <v>0.17</v>
      </c>
      <c r="O229" s="127" t="s">
        <v>839</v>
      </c>
      <c r="P229" t="s">
        <v>935</v>
      </c>
      <c r="AB229" s="68" t="s">
        <v>544</v>
      </c>
      <c r="AC229" s="68" t="s">
        <v>545</v>
      </c>
      <c r="AD229" s="68" t="s">
        <v>546</v>
      </c>
      <c r="AE229" s="68" t="s">
        <v>547</v>
      </c>
    </row>
    <row r="230" spans="1:31" x14ac:dyDescent="0.3">
      <c r="A230" s="64">
        <v>704</v>
      </c>
      <c r="B230" s="64" t="s">
        <v>308</v>
      </c>
      <c r="C230" s="64" t="s">
        <v>204</v>
      </c>
      <c r="D230" s="64" t="s">
        <v>208</v>
      </c>
      <c r="E230" s="64"/>
      <c r="F230" s="64" t="s">
        <v>519</v>
      </c>
      <c r="G230" s="64" t="s">
        <v>31</v>
      </c>
      <c r="H230" s="64" t="s">
        <v>208</v>
      </c>
      <c r="I230" s="64"/>
      <c r="J230" s="64"/>
      <c r="K230" s="64"/>
      <c r="L230" s="64"/>
      <c r="M230" t="s">
        <v>571</v>
      </c>
      <c r="O230" s="127" t="s">
        <v>840</v>
      </c>
      <c r="AB230" s="68">
        <v>425</v>
      </c>
      <c r="AC230" s="68" t="s">
        <v>156</v>
      </c>
      <c r="AD230" s="68">
        <f>COUNTIF('Rechner_ÖR2uHALM2C.1'!$E$50:$E$249,Datengrundlage!AB230)</f>
        <v>0</v>
      </c>
      <c r="AE230" s="68">
        <f>IF(AD230&gt;=1,1,0)</f>
        <v>0</v>
      </c>
    </row>
    <row r="231" spans="1:31" x14ac:dyDescent="0.3">
      <c r="A231">
        <v>705</v>
      </c>
      <c r="B231" t="s">
        <v>309</v>
      </c>
      <c r="C231" t="s">
        <v>204</v>
      </c>
      <c r="D231" t="s">
        <v>208</v>
      </c>
      <c r="F231" t="s">
        <v>219</v>
      </c>
      <c r="H231" t="s">
        <v>208</v>
      </c>
      <c r="J231" t="s">
        <v>30</v>
      </c>
      <c r="M231">
        <v>0.32</v>
      </c>
      <c r="O231" s="127" t="s">
        <v>841</v>
      </c>
      <c r="AB231" s="68">
        <v>432</v>
      </c>
      <c r="AC231" s="68" t="s">
        <v>163</v>
      </c>
      <c r="AD231" s="68">
        <f>COUNTIF('Rechner_ÖR2uHALM2C.1'!$E$50:$E$249,Datengrundlage!AB231)</f>
        <v>0</v>
      </c>
      <c r="AE231" s="68">
        <f>IF(AD231&gt;=1,1,0)</f>
        <v>0</v>
      </c>
    </row>
    <row r="232" spans="1:31" x14ac:dyDescent="0.3">
      <c r="A232">
        <v>706</v>
      </c>
      <c r="B232" t="s">
        <v>310</v>
      </c>
      <c r="C232" t="s">
        <v>204</v>
      </c>
      <c r="D232" t="s">
        <v>208</v>
      </c>
      <c r="F232" t="s">
        <v>219</v>
      </c>
      <c r="H232" t="s">
        <v>208</v>
      </c>
      <c r="J232" t="s">
        <v>30</v>
      </c>
      <c r="M232">
        <v>0.32</v>
      </c>
      <c r="O232" s="127" t="s">
        <v>842</v>
      </c>
      <c r="AB232" s="68">
        <v>434</v>
      </c>
      <c r="AC232" s="68" t="s">
        <v>165</v>
      </c>
      <c r="AD232" s="68">
        <f>COUNTIF('Rechner_ÖR2uHALM2C.1'!$E$50:$E$249,Datengrundlage!AB232)</f>
        <v>0</v>
      </c>
      <c r="AE232" s="68">
        <f>IF(AD232&gt;=1,1,0)</f>
        <v>0</v>
      </c>
    </row>
    <row r="233" spans="1:31" x14ac:dyDescent="0.3">
      <c r="A233">
        <v>707</v>
      </c>
      <c r="B233" t="s">
        <v>311</v>
      </c>
      <c r="C233" t="s">
        <v>204</v>
      </c>
      <c r="D233" t="s">
        <v>208</v>
      </c>
      <c r="F233" t="s">
        <v>219</v>
      </c>
      <c r="H233" t="s">
        <v>208</v>
      </c>
      <c r="J233" t="s">
        <v>30</v>
      </c>
      <c r="M233">
        <v>0.02</v>
      </c>
      <c r="O233" s="127" t="s">
        <v>843</v>
      </c>
      <c r="AB233" s="68">
        <v>883</v>
      </c>
      <c r="AC233" s="68" t="s">
        <v>476</v>
      </c>
      <c r="AD233" s="68">
        <f>COUNTIF('Rechner_ÖR2uHALM2C.1'!$E$50:$E$249,Datengrundlage!AB233)</f>
        <v>0</v>
      </c>
      <c r="AE233" s="68">
        <f>IF(AD233&gt;=1,1,0)</f>
        <v>0</v>
      </c>
    </row>
    <row r="234" spans="1:31" x14ac:dyDescent="0.3">
      <c r="A234">
        <v>708</v>
      </c>
      <c r="B234" t="s">
        <v>312</v>
      </c>
      <c r="C234" t="s">
        <v>204</v>
      </c>
      <c r="D234" t="s">
        <v>208</v>
      </c>
      <c r="F234" t="s">
        <v>219</v>
      </c>
      <c r="H234" t="s">
        <v>208</v>
      </c>
      <c r="J234" t="s">
        <v>30</v>
      </c>
      <c r="M234">
        <v>0.26</v>
      </c>
      <c r="O234" s="127" t="s">
        <v>844</v>
      </c>
      <c r="AB234" s="68" t="s">
        <v>548</v>
      </c>
      <c r="AC234" s="68"/>
      <c r="AD234" s="68"/>
      <c r="AE234" s="68">
        <f>SUM(AE230:AE233)</f>
        <v>0</v>
      </c>
    </row>
    <row r="235" spans="1:31" x14ac:dyDescent="0.3">
      <c r="A235">
        <v>709</v>
      </c>
      <c r="B235" t="s">
        <v>313</v>
      </c>
      <c r="C235" t="s">
        <v>204</v>
      </c>
      <c r="D235" t="s">
        <v>208</v>
      </c>
      <c r="F235" t="s">
        <v>219</v>
      </c>
      <c r="H235" t="s">
        <v>208</v>
      </c>
      <c r="M235">
        <v>0.03</v>
      </c>
      <c r="O235" s="127" t="s">
        <v>845</v>
      </c>
      <c r="AB235" s="68" t="s">
        <v>549</v>
      </c>
      <c r="AC235" s="68"/>
      <c r="AD235" s="68"/>
      <c r="AE235" s="68">
        <f>IF(AE234&gt;1,AE234-1,0)</f>
        <v>0</v>
      </c>
    </row>
    <row r="236" spans="1:31" x14ac:dyDescent="0.3">
      <c r="A236">
        <v>710</v>
      </c>
      <c r="B236" t="s">
        <v>314</v>
      </c>
      <c r="C236" t="s">
        <v>204</v>
      </c>
      <c r="D236" t="s">
        <v>208</v>
      </c>
      <c r="F236" t="s">
        <v>219</v>
      </c>
      <c r="H236" t="s">
        <v>208</v>
      </c>
      <c r="J236" t="s">
        <v>30</v>
      </c>
      <c r="M236">
        <v>0.2</v>
      </c>
      <c r="O236" s="127" t="s">
        <v>846</v>
      </c>
      <c r="AB236" s="68"/>
      <c r="AC236" s="68"/>
      <c r="AD236" s="68"/>
      <c r="AE236" s="68"/>
    </row>
    <row r="237" spans="1:31" x14ac:dyDescent="0.3">
      <c r="A237">
        <v>718</v>
      </c>
      <c r="B237" t="s">
        <v>1001</v>
      </c>
      <c r="C237" t="s">
        <v>204</v>
      </c>
      <c r="D237" t="s">
        <v>208</v>
      </c>
      <c r="E237" t="s">
        <v>230</v>
      </c>
      <c r="F237" t="s">
        <v>315</v>
      </c>
      <c r="H237" t="s">
        <v>208</v>
      </c>
      <c r="J237" t="s">
        <v>30</v>
      </c>
      <c r="M237">
        <v>0.2</v>
      </c>
      <c r="O237" s="127" t="s">
        <v>1002</v>
      </c>
      <c r="AB237" s="68"/>
      <c r="AC237" s="68"/>
      <c r="AD237" s="68"/>
      <c r="AE237" s="68"/>
    </row>
    <row r="238" spans="1:31" x14ac:dyDescent="0.3">
      <c r="A238">
        <v>720</v>
      </c>
      <c r="B238" t="s">
        <v>982</v>
      </c>
      <c r="C238" t="s">
        <v>204</v>
      </c>
      <c r="D238" t="s">
        <v>208</v>
      </c>
      <c r="E238" t="s">
        <v>230</v>
      </c>
      <c r="F238" t="s">
        <v>315</v>
      </c>
      <c r="H238" t="s">
        <v>208</v>
      </c>
      <c r="J238" t="s">
        <v>30</v>
      </c>
      <c r="M238">
        <v>0.2</v>
      </c>
      <c r="O238" s="127" t="s">
        <v>1002</v>
      </c>
      <c r="AB238" s="761" t="s">
        <v>1069</v>
      </c>
      <c r="AC238" s="68"/>
      <c r="AD238" s="68"/>
      <c r="AE238" s="68"/>
    </row>
    <row r="239" spans="1:31" x14ac:dyDescent="0.3">
      <c r="A239">
        <v>721</v>
      </c>
      <c r="B239" t="s">
        <v>316</v>
      </c>
      <c r="C239" t="s">
        <v>204</v>
      </c>
      <c r="D239" t="s">
        <v>208</v>
      </c>
      <c r="F239" t="s">
        <v>315</v>
      </c>
      <c r="H239" t="s">
        <v>208</v>
      </c>
      <c r="J239" t="s">
        <v>30</v>
      </c>
      <c r="M239">
        <v>0.2</v>
      </c>
      <c r="O239" s="127" t="s">
        <v>847</v>
      </c>
      <c r="P239" t="s">
        <v>935</v>
      </c>
      <c r="AB239" s="68" t="s">
        <v>544</v>
      </c>
      <c r="AC239" s="68" t="s">
        <v>545</v>
      </c>
      <c r="AD239" s="68" t="s">
        <v>546</v>
      </c>
      <c r="AE239" s="68" t="s">
        <v>547</v>
      </c>
    </row>
    <row r="240" spans="1:31" x14ac:dyDescent="0.3">
      <c r="A240">
        <v>722</v>
      </c>
      <c r="B240" t="s">
        <v>317</v>
      </c>
      <c r="C240" t="s">
        <v>204</v>
      </c>
      <c r="D240" t="s">
        <v>208</v>
      </c>
      <c r="F240" t="s">
        <v>315</v>
      </c>
      <c r="H240" t="s">
        <v>208</v>
      </c>
      <c r="J240" t="s">
        <v>30</v>
      </c>
      <c r="M240">
        <v>0.2</v>
      </c>
      <c r="O240" s="127" t="s">
        <v>848</v>
      </c>
      <c r="P240" t="s">
        <v>935</v>
      </c>
      <c r="AB240" s="68">
        <v>250</v>
      </c>
      <c r="AC240" s="68" t="s">
        <v>144</v>
      </c>
      <c r="AD240" s="68">
        <f>COUNTIF('Rechner_ÖR2uHALM2C.1'!$E$50:$E$249,Datengrundlage!AB240)</f>
        <v>0</v>
      </c>
      <c r="AE240" s="68">
        <f>IF(AD240&gt;=1,1,0)</f>
        <v>0</v>
      </c>
    </row>
    <row r="241" spans="1:31" x14ac:dyDescent="0.3">
      <c r="A241">
        <v>723</v>
      </c>
      <c r="B241" t="s">
        <v>318</v>
      </c>
      <c r="C241" t="s">
        <v>204</v>
      </c>
      <c r="D241" t="s">
        <v>208</v>
      </c>
      <c r="F241" t="s">
        <v>315</v>
      </c>
      <c r="H241" t="s">
        <v>208</v>
      </c>
      <c r="J241" t="s">
        <v>30</v>
      </c>
      <c r="M241">
        <v>0.2</v>
      </c>
      <c r="O241" s="127" t="s">
        <v>849</v>
      </c>
      <c r="P241" t="s">
        <v>935</v>
      </c>
      <c r="AB241" s="68">
        <v>240</v>
      </c>
      <c r="AC241" s="68" t="s">
        <v>143</v>
      </c>
      <c r="AD241" s="68">
        <f>COUNTIF('Rechner_ÖR2uHALM2C.1'!$E$50:$E$249,Datengrundlage!AB241)</f>
        <v>0</v>
      </c>
      <c r="AE241" s="68">
        <f>IF(AD241&gt;=1,1,0)</f>
        <v>0</v>
      </c>
    </row>
    <row r="242" spans="1:31" x14ac:dyDescent="0.3">
      <c r="A242">
        <v>724</v>
      </c>
      <c r="B242" t="s">
        <v>319</v>
      </c>
      <c r="C242" t="s">
        <v>204</v>
      </c>
      <c r="D242" t="s">
        <v>208</v>
      </c>
      <c r="F242" t="s">
        <v>315</v>
      </c>
      <c r="H242" t="s">
        <v>208</v>
      </c>
      <c r="J242" t="s">
        <v>30</v>
      </c>
      <c r="M242">
        <v>0.2</v>
      </c>
      <c r="O242" s="127" t="s">
        <v>850</v>
      </c>
      <c r="AB242" s="68" t="s">
        <v>548</v>
      </c>
      <c r="AC242" s="68"/>
      <c r="AD242" s="68"/>
      <c r="AE242" s="68">
        <f>SUM(AE240:AE241)</f>
        <v>0</v>
      </c>
    </row>
    <row r="243" spans="1:31" x14ac:dyDescent="0.3">
      <c r="A243">
        <v>725</v>
      </c>
      <c r="B243" t="s">
        <v>320</v>
      </c>
      <c r="C243" t="s">
        <v>204</v>
      </c>
      <c r="D243" t="s">
        <v>208</v>
      </c>
      <c r="F243" t="s">
        <v>315</v>
      </c>
      <c r="H243" t="s">
        <v>208</v>
      </c>
      <c r="J243" t="s">
        <v>30</v>
      </c>
      <c r="M243">
        <v>0.2</v>
      </c>
      <c r="O243" s="127" t="s">
        <v>851</v>
      </c>
      <c r="AB243" s="68" t="s">
        <v>549</v>
      </c>
      <c r="AC243" s="68"/>
      <c r="AD243" s="68"/>
      <c r="AE243" s="68">
        <f>IF(AE242&gt;1,AE242-1,0)</f>
        <v>0</v>
      </c>
    </row>
    <row r="244" spans="1:31" x14ac:dyDescent="0.3">
      <c r="A244">
        <v>726</v>
      </c>
      <c r="B244" t="s">
        <v>321</v>
      </c>
      <c r="C244" t="s">
        <v>204</v>
      </c>
      <c r="D244" t="s">
        <v>208</v>
      </c>
      <c r="F244" t="s">
        <v>315</v>
      </c>
      <c r="H244" t="s">
        <v>208</v>
      </c>
      <c r="J244" t="s">
        <v>30</v>
      </c>
      <c r="M244">
        <v>0.2</v>
      </c>
      <c r="O244" s="127" t="s">
        <v>852</v>
      </c>
      <c r="AB244" s="68"/>
      <c r="AC244" s="68"/>
      <c r="AD244" s="68"/>
      <c r="AE244" s="68"/>
    </row>
    <row r="245" spans="1:31" x14ac:dyDescent="0.3">
      <c r="A245">
        <v>727</v>
      </c>
      <c r="B245" t="s">
        <v>322</v>
      </c>
      <c r="C245" t="s">
        <v>204</v>
      </c>
      <c r="D245" t="s">
        <v>208</v>
      </c>
      <c r="F245" t="s">
        <v>315</v>
      </c>
      <c r="H245" t="s">
        <v>208</v>
      </c>
      <c r="J245" t="s">
        <v>30</v>
      </c>
      <c r="M245">
        <v>0.2</v>
      </c>
      <c r="O245" s="127" t="s">
        <v>853</v>
      </c>
      <c r="AB245" s="68"/>
      <c r="AC245" s="68"/>
      <c r="AD245" s="68"/>
      <c r="AE245" s="68"/>
    </row>
    <row r="246" spans="1:31" x14ac:dyDescent="0.3">
      <c r="A246">
        <v>728</v>
      </c>
      <c r="B246" t="s">
        <v>323</v>
      </c>
      <c r="C246" t="s">
        <v>204</v>
      </c>
      <c r="D246" t="s">
        <v>208</v>
      </c>
      <c r="F246" t="s">
        <v>315</v>
      </c>
      <c r="H246" t="s">
        <v>208</v>
      </c>
      <c r="J246" t="s">
        <v>30</v>
      </c>
      <c r="M246">
        <v>0.2</v>
      </c>
      <c r="O246" s="127" t="s">
        <v>854</v>
      </c>
      <c r="AB246" s="760" t="s">
        <v>1067</v>
      </c>
      <c r="AC246" s="68"/>
      <c r="AD246" s="68"/>
      <c r="AE246" s="68"/>
    </row>
    <row r="247" spans="1:31" x14ac:dyDescent="0.3">
      <c r="A247">
        <v>729</v>
      </c>
      <c r="B247" t="s">
        <v>324</v>
      </c>
      <c r="C247" t="s">
        <v>204</v>
      </c>
      <c r="D247" t="s">
        <v>208</v>
      </c>
      <c r="F247" t="s">
        <v>315</v>
      </c>
      <c r="H247" t="s">
        <v>208</v>
      </c>
      <c r="J247" t="s">
        <v>30</v>
      </c>
      <c r="M247">
        <v>0.2</v>
      </c>
      <c r="O247" s="127" t="s">
        <v>855</v>
      </c>
      <c r="AB247" s="68" t="s">
        <v>544</v>
      </c>
      <c r="AC247" s="68" t="s">
        <v>545</v>
      </c>
      <c r="AD247" s="68" t="s">
        <v>546</v>
      </c>
      <c r="AE247" s="68" t="s">
        <v>547</v>
      </c>
    </row>
    <row r="248" spans="1:31" x14ac:dyDescent="0.3">
      <c r="A248">
        <v>730</v>
      </c>
      <c r="B248" t="s">
        <v>325</v>
      </c>
      <c r="C248" t="s">
        <v>204</v>
      </c>
      <c r="D248" t="s">
        <v>208</v>
      </c>
      <c r="F248" t="s">
        <v>315</v>
      </c>
      <c r="H248" t="s">
        <v>208</v>
      </c>
      <c r="J248" t="s">
        <v>30</v>
      </c>
      <c r="M248">
        <v>0.2</v>
      </c>
      <c r="O248" s="127" t="s">
        <v>856</v>
      </c>
      <c r="AB248" s="68">
        <v>144</v>
      </c>
      <c r="AC248" s="68" t="s">
        <v>38</v>
      </c>
      <c r="AD248" s="68">
        <f>COUNTIF('Rechner_ÖR2uHALM2C.1'!$E$50:$E$249,Datengrundlage!AB248)</f>
        <v>0</v>
      </c>
      <c r="AE248" s="68">
        <f t="shared" ref="AE248:AE258" si="19">IF(AD248&gt;=1,1,0)</f>
        <v>0</v>
      </c>
    </row>
    <row r="249" spans="1:31" x14ac:dyDescent="0.3">
      <c r="A249">
        <v>731</v>
      </c>
      <c r="B249" t="s">
        <v>326</v>
      </c>
      <c r="C249" t="s">
        <v>204</v>
      </c>
      <c r="D249" t="s">
        <v>208</v>
      </c>
      <c r="F249" t="s">
        <v>315</v>
      </c>
      <c r="H249" t="s">
        <v>208</v>
      </c>
      <c r="J249" t="s">
        <v>30</v>
      </c>
      <c r="M249">
        <v>0.2</v>
      </c>
      <c r="O249" s="127" t="s">
        <v>857</v>
      </c>
      <c r="AB249" s="68">
        <v>145</v>
      </c>
      <c r="AC249" s="68" t="s">
        <v>129</v>
      </c>
      <c r="AD249" s="68">
        <f>COUNTIF('Rechner_ÖR2uHALM2C.1'!$E$50:$E$249,Datengrundlage!AB249)</f>
        <v>0</v>
      </c>
      <c r="AE249" s="68">
        <f t="shared" si="19"/>
        <v>0</v>
      </c>
    </row>
    <row r="250" spans="1:31" x14ac:dyDescent="0.3">
      <c r="A250">
        <v>732</v>
      </c>
      <c r="B250" t="s">
        <v>327</v>
      </c>
      <c r="C250" t="s">
        <v>204</v>
      </c>
      <c r="D250" t="s">
        <v>208</v>
      </c>
      <c r="F250" t="s">
        <v>315</v>
      </c>
      <c r="H250" t="s">
        <v>208</v>
      </c>
      <c r="J250" t="s">
        <v>30</v>
      </c>
      <c r="M250">
        <v>0.2</v>
      </c>
      <c r="O250" s="127" t="s">
        <v>858</v>
      </c>
      <c r="AB250" s="68">
        <v>150</v>
      </c>
      <c r="AC250" s="68" t="s">
        <v>131</v>
      </c>
      <c r="AD250" s="68">
        <f>COUNTIF('Rechner_ÖR2uHALM2C.1'!$E$50:$E$249,Datengrundlage!AB250)</f>
        <v>0</v>
      </c>
      <c r="AE250" s="68">
        <f t="shared" si="19"/>
        <v>0</v>
      </c>
    </row>
    <row r="251" spans="1:31" x14ac:dyDescent="0.3">
      <c r="A251">
        <v>733</v>
      </c>
      <c r="B251" t="s">
        <v>328</v>
      </c>
      <c r="C251" t="s">
        <v>204</v>
      </c>
      <c r="D251" t="s">
        <v>208</v>
      </c>
      <c r="F251" t="s">
        <v>315</v>
      </c>
      <c r="H251" t="s">
        <v>208</v>
      </c>
      <c r="J251" t="s">
        <v>30</v>
      </c>
      <c r="M251">
        <v>0.2</v>
      </c>
      <c r="O251" s="127" t="s">
        <v>859</v>
      </c>
      <c r="AB251" s="68">
        <v>910</v>
      </c>
      <c r="AC251" s="68" t="s">
        <v>186</v>
      </c>
      <c r="AD251" s="68">
        <f>COUNTIF('Rechner_ÖR2uHALM2C.1'!$E$50:$E$249,Datengrundlage!AB251)</f>
        <v>0</v>
      </c>
      <c r="AE251" s="68">
        <f t="shared" si="19"/>
        <v>0</v>
      </c>
    </row>
    <row r="252" spans="1:31" x14ac:dyDescent="0.3">
      <c r="A252">
        <v>734</v>
      </c>
      <c r="B252" t="s">
        <v>329</v>
      </c>
      <c r="C252" t="s">
        <v>204</v>
      </c>
      <c r="D252" t="s">
        <v>208</v>
      </c>
      <c r="F252" t="s">
        <v>315</v>
      </c>
      <c r="H252" t="s">
        <v>208</v>
      </c>
      <c r="J252" t="s">
        <v>30</v>
      </c>
      <c r="M252">
        <v>0.2</v>
      </c>
      <c r="O252" s="127" t="s">
        <v>860</v>
      </c>
      <c r="AB252" s="68">
        <v>912</v>
      </c>
      <c r="AC252" s="68" t="s">
        <v>188</v>
      </c>
      <c r="AD252" s="68">
        <f>COUNTIF('Rechner_ÖR2uHALM2C.1'!$E$50:$E$249,Datengrundlage!AB252)</f>
        <v>0</v>
      </c>
      <c r="AE252" s="68">
        <f t="shared" si="19"/>
        <v>0</v>
      </c>
    </row>
    <row r="253" spans="1:31" x14ac:dyDescent="0.3">
      <c r="A253">
        <v>735</v>
      </c>
      <c r="B253" t="s">
        <v>330</v>
      </c>
      <c r="C253" t="s">
        <v>204</v>
      </c>
      <c r="D253" t="s">
        <v>208</v>
      </c>
      <c r="F253" t="s">
        <v>315</v>
      </c>
      <c r="H253" t="s">
        <v>208</v>
      </c>
      <c r="J253" t="s">
        <v>30</v>
      </c>
      <c r="M253">
        <v>0.2</v>
      </c>
      <c r="O253" s="127" t="s">
        <v>861</v>
      </c>
      <c r="AB253" s="68">
        <v>913</v>
      </c>
      <c r="AC253" s="68" t="s">
        <v>189</v>
      </c>
      <c r="AD253" s="68">
        <f>COUNTIF('Rechner_ÖR2uHALM2C.1'!$E$50:$E$249,Datengrundlage!AB253)</f>
        <v>0</v>
      </c>
      <c r="AE253" s="68">
        <f t="shared" si="19"/>
        <v>0</v>
      </c>
    </row>
    <row r="254" spans="1:31" x14ac:dyDescent="0.3">
      <c r="A254">
        <v>736</v>
      </c>
      <c r="B254" t="s">
        <v>331</v>
      </c>
      <c r="C254" t="s">
        <v>204</v>
      </c>
      <c r="D254" t="s">
        <v>208</v>
      </c>
      <c r="F254" t="s">
        <v>315</v>
      </c>
      <c r="H254" t="s">
        <v>208</v>
      </c>
      <c r="J254" t="s">
        <v>30</v>
      </c>
      <c r="M254">
        <v>0.2</v>
      </c>
      <c r="O254" s="127" t="s">
        <v>862</v>
      </c>
      <c r="AB254" s="68">
        <v>914</v>
      </c>
      <c r="AC254" s="68" t="s">
        <v>190</v>
      </c>
      <c r="AD254" s="68">
        <f>COUNTIF('Rechner_ÖR2uHALM2C.1'!$E$50:$E$249,Datengrundlage!AB254)</f>
        <v>0</v>
      </c>
      <c r="AE254" s="68">
        <f t="shared" si="19"/>
        <v>0</v>
      </c>
    </row>
    <row r="255" spans="1:31" x14ac:dyDescent="0.3">
      <c r="A255">
        <v>737</v>
      </c>
      <c r="B255" t="s">
        <v>332</v>
      </c>
      <c r="C255" t="s">
        <v>204</v>
      </c>
      <c r="D255" t="s">
        <v>208</v>
      </c>
      <c r="F255" t="s">
        <v>315</v>
      </c>
      <c r="H255" t="s">
        <v>208</v>
      </c>
      <c r="J255" t="s">
        <v>30</v>
      </c>
      <c r="M255">
        <v>0.2</v>
      </c>
      <c r="O255" s="127" t="s">
        <v>863</v>
      </c>
      <c r="AB255" s="68">
        <v>917</v>
      </c>
      <c r="AC255" s="68" t="s">
        <v>191</v>
      </c>
      <c r="AD255" s="68">
        <f>COUNTIF('Rechner_ÖR2uHALM2C.1'!$E$50:$E$249,Datengrundlage!AB255)</f>
        <v>0</v>
      </c>
      <c r="AE255" s="68">
        <f t="shared" si="19"/>
        <v>0</v>
      </c>
    </row>
    <row r="256" spans="1:31" x14ac:dyDescent="0.3">
      <c r="A256">
        <v>738</v>
      </c>
      <c r="B256" t="s">
        <v>333</v>
      </c>
      <c r="C256" t="s">
        <v>204</v>
      </c>
      <c r="D256" t="s">
        <v>208</v>
      </c>
      <c r="F256" t="s">
        <v>315</v>
      </c>
      <c r="H256" t="s">
        <v>208</v>
      </c>
      <c r="J256" t="s">
        <v>30</v>
      </c>
      <c r="M256">
        <v>0.2</v>
      </c>
      <c r="O256" s="127" t="s">
        <v>864</v>
      </c>
      <c r="AB256" s="68">
        <v>702</v>
      </c>
      <c r="AC256" s="68" t="s">
        <v>306</v>
      </c>
      <c r="AD256" s="68">
        <f>COUNTIF('Rechner_ÖR2uHALM2C.1'!$E$50:$E$249,Datengrundlage!AB256)</f>
        <v>0</v>
      </c>
      <c r="AE256" s="68">
        <f t="shared" si="19"/>
        <v>0</v>
      </c>
    </row>
    <row r="257" spans="1:37" x14ac:dyDescent="0.3">
      <c r="A257">
        <v>739</v>
      </c>
      <c r="B257" t="s">
        <v>334</v>
      </c>
      <c r="C257" t="s">
        <v>204</v>
      </c>
      <c r="D257" t="s">
        <v>208</v>
      </c>
      <c r="F257" t="s">
        <v>315</v>
      </c>
      <c r="H257" t="s">
        <v>208</v>
      </c>
      <c r="J257" t="s">
        <v>30</v>
      </c>
      <c r="M257">
        <v>0.2</v>
      </c>
      <c r="O257" s="127" t="s">
        <v>865</v>
      </c>
      <c r="AB257" s="68">
        <v>866</v>
      </c>
      <c r="AC257" s="68" t="s">
        <v>416</v>
      </c>
      <c r="AD257" s="68">
        <f>COUNTIF('Rechner_ÖR2uHALM2C.1'!$E$50:$E$249,Datengrundlage!AB257)</f>
        <v>0</v>
      </c>
      <c r="AE257" s="68">
        <f t="shared" si="19"/>
        <v>0</v>
      </c>
    </row>
    <row r="258" spans="1:37" x14ac:dyDescent="0.3">
      <c r="A258">
        <v>740</v>
      </c>
      <c r="B258" t="s">
        <v>335</v>
      </c>
      <c r="C258" t="s">
        <v>204</v>
      </c>
      <c r="D258" t="s">
        <v>208</v>
      </c>
      <c r="F258" t="s">
        <v>315</v>
      </c>
      <c r="H258" t="s">
        <v>208</v>
      </c>
      <c r="J258" t="s">
        <v>30</v>
      </c>
      <c r="M258">
        <v>0.2</v>
      </c>
      <c r="O258" s="127" t="s">
        <v>866</v>
      </c>
      <c r="AB258" s="68">
        <v>871</v>
      </c>
      <c r="AC258" s="68" t="s">
        <v>417</v>
      </c>
      <c r="AD258" s="68">
        <f>COUNTIF('Rechner_ÖR2uHALM2C.1'!$E$50:$E$249,Datengrundlage!AB258)</f>
        <v>0</v>
      </c>
      <c r="AE258" s="68">
        <f t="shared" si="19"/>
        <v>0</v>
      </c>
    </row>
    <row r="259" spans="1:37" x14ac:dyDescent="0.3">
      <c r="A259">
        <v>741</v>
      </c>
      <c r="B259" t="s">
        <v>336</v>
      </c>
      <c r="C259" t="s">
        <v>204</v>
      </c>
      <c r="D259" t="s">
        <v>208</v>
      </c>
      <c r="F259" t="s">
        <v>315</v>
      </c>
      <c r="H259" t="s">
        <v>208</v>
      </c>
      <c r="J259" t="s">
        <v>30</v>
      </c>
      <c r="M259">
        <v>0.2</v>
      </c>
      <c r="O259" s="127" t="s">
        <v>867</v>
      </c>
      <c r="AB259" s="68"/>
      <c r="AC259" s="68"/>
      <c r="AD259" s="68"/>
      <c r="AE259" s="68"/>
    </row>
    <row r="260" spans="1:37" x14ac:dyDescent="0.3">
      <c r="A260">
        <v>742</v>
      </c>
      <c r="B260" t="s">
        <v>337</v>
      </c>
      <c r="C260" t="s">
        <v>204</v>
      </c>
      <c r="D260" t="s">
        <v>208</v>
      </c>
      <c r="F260" t="s">
        <v>315</v>
      </c>
      <c r="H260" t="s">
        <v>208</v>
      </c>
      <c r="J260" t="s">
        <v>30</v>
      </c>
      <c r="M260">
        <v>0.2</v>
      </c>
      <c r="O260" s="127" t="s">
        <v>868</v>
      </c>
      <c r="AB260" s="68">
        <v>941</v>
      </c>
      <c r="AC260" s="68" t="s">
        <v>494</v>
      </c>
      <c r="AD260" s="68">
        <f>COUNTIF('Rechner_ÖR2uHALM2C.1'!$E$50:$E$249,Datengrundlage!AB260)</f>
        <v>0</v>
      </c>
      <c r="AE260" s="68">
        <f>IF(AD260&gt;=1,1,0)</f>
        <v>0</v>
      </c>
    </row>
    <row r="261" spans="1:37" x14ac:dyDescent="0.3">
      <c r="A261">
        <v>743</v>
      </c>
      <c r="B261" t="s">
        <v>338</v>
      </c>
      <c r="C261" t="s">
        <v>204</v>
      </c>
      <c r="D261" t="s">
        <v>208</v>
      </c>
      <c r="F261" t="s">
        <v>315</v>
      </c>
      <c r="H261" t="s">
        <v>208</v>
      </c>
      <c r="J261" t="s">
        <v>30</v>
      </c>
      <c r="M261">
        <v>0.2</v>
      </c>
      <c r="O261" s="127" t="s">
        <v>869</v>
      </c>
      <c r="AB261" s="68" t="s">
        <v>548</v>
      </c>
      <c r="AC261" s="68"/>
      <c r="AD261" s="68"/>
      <c r="AE261" s="68">
        <f>SUM(AE248:AE260)</f>
        <v>0</v>
      </c>
    </row>
    <row r="262" spans="1:37" x14ac:dyDescent="0.3">
      <c r="A262">
        <v>744</v>
      </c>
      <c r="B262" t="s">
        <v>339</v>
      </c>
      <c r="C262" t="s">
        <v>204</v>
      </c>
      <c r="D262" t="s">
        <v>208</v>
      </c>
      <c r="F262" t="s">
        <v>315</v>
      </c>
      <c r="H262" t="s">
        <v>208</v>
      </c>
      <c r="J262" t="s">
        <v>30</v>
      </c>
      <c r="M262">
        <v>0.2</v>
      </c>
      <c r="O262" s="127" t="s">
        <v>870</v>
      </c>
      <c r="AB262" s="68" t="s">
        <v>549</v>
      </c>
      <c r="AC262" s="68"/>
      <c r="AD262" s="68"/>
      <c r="AE262" s="68">
        <f>IF(AE261&gt;1,AE261-1,0)</f>
        <v>0</v>
      </c>
      <c r="AG262" s="68"/>
      <c r="AH262" s="68"/>
      <c r="AI262" s="68"/>
      <c r="AJ262" s="68"/>
      <c r="AK262" s="68"/>
    </row>
    <row r="263" spans="1:37" x14ac:dyDescent="0.3">
      <c r="A263">
        <v>745</v>
      </c>
      <c r="B263" t="s">
        <v>340</v>
      </c>
      <c r="C263" t="s">
        <v>204</v>
      </c>
      <c r="D263" t="s">
        <v>208</v>
      </c>
      <c r="F263" t="s">
        <v>315</v>
      </c>
      <c r="H263" t="s">
        <v>208</v>
      </c>
      <c r="J263" t="s">
        <v>30</v>
      </c>
      <c r="M263">
        <v>0.2</v>
      </c>
      <c r="O263" s="127" t="s">
        <v>871</v>
      </c>
      <c r="AG263" s="68"/>
      <c r="AH263" s="68"/>
      <c r="AI263" s="68"/>
      <c r="AJ263" s="68"/>
      <c r="AK263" s="68"/>
    </row>
    <row r="264" spans="1:37" x14ac:dyDescent="0.3">
      <c r="A264">
        <v>746</v>
      </c>
      <c r="B264" t="s">
        <v>341</v>
      </c>
      <c r="C264" t="s">
        <v>204</v>
      </c>
      <c r="D264" t="s">
        <v>208</v>
      </c>
      <c r="F264" t="s">
        <v>315</v>
      </c>
      <c r="H264" t="s">
        <v>208</v>
      </c>
      <c r="J264" t="s">
        <v>30</v>
      </c>
      <c r="M264">
        <v>0.2</v>
      </c>
      <c r="O264" s="127" t="s">
        <v>872</v>
      </c>
      <c r="AG264" s="68"/>
      <c r="AH264" s="68"/>
      <c r="AI264" s="68"/>
      <c r="AJ264" s="68"/>
      <c r="AK264" s="68"/>
    </row>
    <row r="265" spans="1:37" x14ac:dyDescent="0.3">
      <c r="A265">
        <v>747</v>
      </c>
      <c r="B265" t="s">
        <v>342</v>
      </c>
      <c r="C265" t="s">
        <v>204</v>
      </c>
      <c r="D265" t="s">
        <v>208</v>
      </c>
      <c r="F265" t="s">
        <v>315</v>
      </c>
      <c r="H265" t="s">
        <v>208</v>
      </c>
      <c r="J265" t="s">
        <v>30</v>
      </c>
      <c r="M265">
        <v>0.2</v>
      </c>
      <c r="O265" s="127" t="s">
        <v>873</v>
      </c>
      <c r="AB265" s="760" t="s">
        <v>1068</v>
      </c>
      <c r="AC265" s="68"/>
      <c r="AD265" s="68"/>
      <c r="AE265" s="68"/>
      <c r="AG265" s="68"/>
      <c r="AH265" s="68"/>
      <c r="AI265" s="68"/>
      <c r="AJ265" s="68"/>
      <c r="AK265" s="68"/>
    </row>
    <row r="266" spans="1:37" x14ac:dyDescent="0.3">
      <c r="A266">
        <v>748</v>
      </c>
      <c r="B266" t="s">
        <v>343</v>
      </c>
      <c r="C266" t="s">
        <v>204</v>
      </c>
      <c r="D266" t="s">
        <v>208</v>
      </c>
      <c r="F266" t="s">
        <v>315</v>
      </c>
      <c r="H266" t="s">
        <v>208</v>
      </c>
      <c r="J266" t="s">
        <v>30</v>
      </c>
      <c r="M266">
        <v>0.2</v>
      </c>
      <c r="O266" s="127" t="s">
        <v>874</v>
      </c>
      <c r="AB266" s="68" t="s">
        <v>544</v>
      </c>
      <c r="AC266" s="68" t="s">
        <v>545</v>
      </c>
      <c r="AD266" s="68" t="s">
        <v>546</v>
      </c>
      <c r="AE266" s="68" t="s">
        <v>547</v>
      </c>
      <c r="AG266" s="68"/>
      <c r="AH266" s="68"/>
      <c r="AI266" s="68"/>
      <c r="AJ266" s="68"/>
      <c r="AK266" s="68"/>
    </row>
    <row r="267" spans="1:37" x14ac:dyDescent="0.3">
      <c r="A267">
        <v>749</v>
      </c>
      <c r="B267" t="s">
        <v>344</v>
      </c>
      <c r="C267" t="s">
        <v>204</v>
      </c>
      <c r="D267" t="s">
        <v>208</v>
      </c>
      <c r="F267" t="s">
        <v>315</v>
      </c>
      <c r="H267" t="s">
        <v>208</v>
      </c>
      <c r="J267" t="s">
        <v>30</v>
      </c>
      <c r="M267">
        <v>0.2</v>
      </c>
      <c r="O267" s="127" t="s">
        <v>875</v>
      </c>
      <c r="AB267" s="68">
        <v>125</v>
      </c>
      <c r="AC267" s="68" t="s">
        <v>126</v>
      </c>
      <c r="AD267" s="68">
        <f>COUNTIF('Rechner_ÖR2uHALM2C.1'!$E$50:$E$249,Datengrundlage!AB267)</f>
        <v>0</v>
      </c>
      <c r="AE267" s="68">
        <f>IF(AD267&gt;=1,1,0)</f>
        <v>0</v>
      </c>
    </row>
    <row r="268" spans="1:37" x14ac:dyDescent="0.3">
      <c r="A268">
        <v>750</v>
      </c>
      <c r="B268" t="s">
        <v>345</v>
      </c>
      <c r="C268" t="s">
        <v>204</v>
      </c>
      <c r="D268" t="s">
        <v>208</v>
      </c>
      <c r="F268" t="s">
        <v>315</v>
      </c>
      <c r="H268" t="s">
        <v>208</v>
      </c>
      <c r="J268" t="s">
        <v>30</v>
      </c>
      <c r="M268">
        <v>0.2</v>
      </c>
      <c r="O268" s="127" t="s">
        <v>876</v>
      </c>
      <c r="AB268" s="68">
        <v>126</v>
      </c>
      <c r="AC268" s="68" t="s">
        <v>127</v>
      </c>
      <c r="AD268" s="68">
        <f>COUNTIF('Rechner_ÖR2uHALM2C.1'!$E$50:$E$249,Datengrundlage!AB268)</f>
        <v>0</v>
      </c>
      <c r="AE268" s="68">
        <f>IF(AD268&gt;=1,1,0)</f>
        <v>0</v>
      </c>
    </row>
    <row r="269" spans="1:37" x14ac:dyDescent="0.3">
      <c r="A269">
        <v>751</v>
      </c>
      <c r="B269" t="s">
        <v>346</v>
      </c>
      <c r="C269" t="s">
        <v>204</v>
      </c>
      <c r="D269" t="s">
        <v>208</v>
      </c>
      <c r="F269" t="s">
        <v>315</v>
      </c>
      <c r="H269" t="s">
        <v>208</v>
      </c>
      <c r="J269" t="s">
        <v>30</v>
      </c>
      <c r="M269">
        <v>0.2</v>
      </c>
      <c r="O269" s="127" t="s">
        <v>877</v>
      </c>
      <c r="AB269" s="68">
        <v>882</v>
      </c>
      <c r="AC269" s="68" t="s">
        <v>475</v>
      </c>
      <c r="AD269" s="68">
        <f>COUNTIF('Rechner_ÖR2uHALM2C.1'!$E$50:$E$249,Datengrundlage!AB269)</f>
        <v>0</v>
      </c>
      <c r="AE269" s="68">
        <f>IF(AD269&gt;=1,1,0)</f>
        <v>0</v>
      </c>
    </row>
    <row r="270" spans="1:37" x14ac:dyDescent="0.3">
      <c r="A270">
        <v>752</v>
      </c>
      <c r="B270" t="s">
        <v>347</v>
      </c>
      <c r="C270" t="s">
        <v>204</v>
      </c>
      <c r="D270" t="s">
        <v>208</v>
      </c>
      <c r="F270" t="s">
        <v>315</v>
      </c>
      <c r="H270" t="s">
        <v>208</v>
      </c>
      <c r="J270" t="s">
        <v>30</v>
      </c>
      <c r="M270">
        <v>0.2</v>
      </c>
      <c r="O270" s="127" t="s">
        <v>878</v>
      </c>
      <c r="AB270" s="68"/>
      <c r="AC270" s="68"/>
      <c r="AD270" s="68"/>
      <c r="AE270" s="68"/>
    </row>
    <row r="271" spans="1:37" x14ac:dyDescent="0.3">
      <c r="A271">
        <v>753</v>
      </c>
      <c r="B271" t="s">
        <v>348</v>
      </c>
      <c r="C271" t="s">
        <v>204</v>
      </c>
      <c r="D271" t="s">
        <v>208</v>
      </c>
      <c r="F271" t="s">
        <v>315</v>
      </c>
      <c r="H271" t="s">
        <v>208</v>
      </c>
      <c r="J271" t="s">
        <v>30</v>
      </c>
      <c r="M271">
        <v>0.2</v>
      </c>
      <c r="O271" s="127" t="s">
        <v>879</v>
      </c>
      <c r="AB271" s="68" t="s">
        <v>548</v>
      </c>
      <c r="AC271" s="68"/>
      <c r="AD271" s="68"/>
      <c r="AE271" s="68">
        <f>SUM(AE267:AE270)</f>
        <v>0</v>
      </c>
    </row>
    <row r="272" spans="1:37" x14ac:dyDescent="0.3">
      <c r="A272">
        <v>754</v>
      </c>
      <c r="B272" t="s">
        <v>349</v>
      </c>
      <c r="C272" t="s">
        <v>204</v>
      </c>
      <c r="D272" t="s">
        <v>208</v>
      </c>
      <c r="F272" t="s">
        <v>315</v>
      </c>
      <c r="H272" t="s">
        <v>208</v>
      </c>
      <c r="J272" t="s">
        <v>30</v>
      </c>
      <c r="M272">
        <v>0.2</v>
      </c>
      <c r="O272" s="127" t="s">
        <v>880</v>
      </c>
      <c r="AB272" s="68" t="s">
        <v>549</v>
      </c>
      <c r="AC272" s="68"/>
      <c r="AD272" s="68"/>
      <c r="AE272" s="68">
        <f>IF(AE271&gt;1,AE271-1,0)</f>
        <v>0</v>
      </c>
    </row>
    <row r="273" spans="1:31" x14ac:dyDescent="0.3">
      <c r="A273">
        <v>755</v>
      </c>
      <c r="B273" t="s">
        <v>350</v>
      </c>
      <c r="C273" t="s">
        <v>204</v>
      </c>
      <c r="D273" t="s">
        <v>208</v>
      </c>
      <c r="F273" t="s">
        <v>315</v>
      </c>
      <c r="H273" t="s">
        <v>208</v>
      </c>
      <c r="J273" t="s">
        <v>30</v>
      </c>
      <c r="M273">
        <v>0.2</v>
      </c>
      <c r="O273" s="127" t="s">
        <v>881</v>
      </c>
    </row>
    <row r="274" spans="1:31" x14ac:dyDescent="0.3">
      <c r="A274">
        <v>756</v>
      </c>
      <c r="B274" t="s">
        <v>351</v>
      </c>
      <c r="C274" t="s">
        <v>204</v>
      </c>
      <c r="D274" t="s">
        <v>208</v>
      </c>
      <c r="F274" t="s">
        <v>315</v>
      </c>
      <c r="H274" t="s">
        <v>208</v>
      </c>
      <c r="J274" t="s">
        <v>30</v>
      </c>
      <c r="M274">
        <v>0.2</v>
      </c>
      <c r="O274" s="127" t="s">
        <v>882</v>
      </c>
    </row>
    <row r="275" spans="1:31" x14ac:dyDescent="0.3">
      <c r="A275">
        <v>757</v>
      </c>
      <c r="B275" t="s">
        <v>352</v>
      </c>
      <c r="C275" t="s">
        <v>204</v>
      </c>
      <c r="D275" t="s">
        <v>208</v>
      </c>
      <c r="F275" t="s">
        <v>315</v>
      </c>
      <c r="H275" t="s">
        <v>208</v>
      </c>
      <c r="J275" t="s">
        <v>30</v>
      </c>
      <c r="M275">
        <v>0.2</v>
      </c>
      <c r="O275" s="127" t="s">
        <v>883</v>
      </c>
    </row>
    <row r="276" spans="1:31" x14ac:dyDescent="0.3">
      <c r="A276">
        <v>758</v>
      </c>
      <c r="B276" t="s">
        <v>353</v>
      </c>
      <c r="C276" t="s">
        <v>204</v>
      </c>
      <c r="D276" t="s">
        <v>208</v>
      </c>
      <c r="F276" t="s">
        <v>315</v>
      </c>
      <c r="H276" t="s">
        <v>208</v>
      </c>
      <c r="J276" t="s">
        <v>30</v>
      </c>
      <c r="M276">
        <v>0.2</v>
      </c>
      <c r="O276" s="127" t="s">
        <v>884</v>
      </c>
    </row>
    <row r="277" spans="1:31" x14ac:dyDescent="0.3">
      <c r="A277">
        <v>759</v>
      </c>
      <c r="B277" t="s">
        <v>354</v>
      </c>
      <c r="C277" t="s">
        <v>204</v>
      </c>
      <c r="D277" t="s">
        <v>208</v>
      </c>
      <c r="F277" t="s">
        <v>315</v>
      </c>
      <c r="H277" t="s">
        <v>208</v>
      </c>
      <c r="J277" t="s">
        <v>30</v>
      </c>
      <c r="M277">
        <v>0.2</v>
      </c>
      <c r="O277" s="127" t="s">
        <v>885</v>
      </c>
    </row>
    <row r="278" spans="1:31" x14ac:dyDescent="0.3">
      <c r="A278">
        <v>760</v>
      </c>
      <c r="B278" t="s">
        <v>355</v>
      </c>
      <c r="C278" t="s">
        <v>204</v>
      </c>
      <c r="D278" t="s">
        <v>208</v>
      </c>
      <c r="F278" t="s">
        <v>521</v>
      </c>
      <c r="G278" t="s">
        <v>31</v>
      </c>
      <c r="H278" t="s">
        <v>208</v>
      </c>
      <c r="J278" t="s">
        <v>30</v>
      </c>
      <c r="M278">
        <v>0.2</v>
      </c>
      <c r="O278" s="127" t="s">
        <v>886</v>
      </c>
      <c r="AB278" s="68"/>
      <c r="AC278" s="68"/>
      <c r="AD278" s="68"/>
      <c r="AE278" s="68"/>
    </row>
    <row r="279" spans="1:31" x14ac:dyDescent="0.3">
      <c r="A279">
        <v>761</v>
      </c>
      <c r="B279" t="s">
        <v>356</v>
      </c>
      <c r="C279" t="s">
        <v>204</v>
      </c>
      <c r="D279" t="s">
        <v>208</v>
      </c>
      <c r="F279" t="s">
        <v>315</v>
      </c>
      <c r="H279" t="s">
        <v>208</v>
      </c>
      <c r="J279" t="s">
        <v>30</v>
      </c>
      <c r="M279">
        <v>0.2</v>
      </c>
      <c r="O279" s="127" t="s">
        <v>887</v>
      </c>
      <c r="AB279" s="68"/>
      <c r="AC279" s="68"/>
      <c r="AD279" s="68"/>
      <c r="AE279" s="68"/>
    </row>
    <row r="280" spans="1:31" x14ac:dyDescent="0.3">
      <c r="A280">
        <v>762</v>
      </c>
      <c r="B280" t="s">
        <v>357</v>
      </c>
      <c r="C280" t="s">
        <v>204</v>
      </c>
      <c r="D280" t="s">
        <v>208</v>
      </c>
      <c r="F280" t="s">
        <v>315</v>
      </c>
      <c r="H280" t="s">
        <v>208</v>
      </c>
      <c r="J280" t="s">
        <v>30</v>
      </c>
      <c r="M280">
        <v>0.2</v>
      </c>
      <c r="O280" s="127" t="s">
        <v>888</v>
      </c>
      <c r="AB280" s="68"/>
      <c r="AC280" s="68"/>
      <c r="AD280" s="68"/>
      <c r="AE280" s="68"/>
    </row>
    <row r="281" spans="1:31" x14ac:dyDescent="0.3">
      <c r="A281">
        <v>763</v>
      </c>
      <c r="B281" t="s">
        <v>358</v>
      </c>
      <c r="C281" t="s">
        <v>204</v>
      </c>
      <c r="D281" t="s">
        <v>208</v>
      </c>
      <c r="F281" t="s">
        <v>315</v>
      </c>
      <c r="H281" t="s">
        <v>208</v>
      </c>
      <c r="J281" t="s">
        <v>30</v>
      </c>
      <c r="M281">
        <v>0.2</v>
      </c>
      <c r="O281" s="127" t="s">
        <v>889</v>
      </c>
      <c r="AB281" s="68"/>
      <c r="AC281" s="68"/>
      <c r="AD281" s="68"/>
      <c r="AE281" s="68"/>
    </row>
    <row r="282" spans="1:31" x14ac:dyDescent="0.3">
      <c r="A282">
        <v>764</v>
      </c>
      <c r="B282" t="s">
        <v>359</v>
      </c>
      <c r="C282" t="s">
        <v>204</v>
      </c>
      <c r="D282" t="s">
        <v>208</v>
      </c>
      <c r="F282" t="s">
        <v>315</v>
      </c>
      <c r="H282" t="s">
        <v>208</v>
      </c>
      <c r="J282" t="s">
        <v>30</v>
      </c>
      <c r="M282">
        <v>0.2</v>
      </c>
      <c r="O282" s="127" t="s">
        <v>890</v>
      </c>
      <c r="AB282" s="68"/>
      <c r="AC282" s="68"/>
      <c r="AD282" s="68"/>
      <c r="AE282" s="68"/>
    </row>
    <row r="283" spans="1:31" x14ac:dyDescent="0.3">
      <c r="A283">
        <v>765</v>
      </c>
      <c r="B283" t="s">
        <v>360</v>
      </c>
      <c r="C283" t="s">
        <v>204</v>
      </c>
      <c r="D283" t="s">
        <v>208</v>
      </c>
      <c r="F283" t="s">
        <v>315</v>
      </c>
      <c r="H283" t="s">
        <v>208</v>
      </c>
      <c r="J283" t="s">
        <v>30</v>
      </c>
      <c r="M283">
        <v>0.2</v>
      </c>
      <c r="O283" s="127" t="s">
        <v>891</v>
      </c>
      <c r="AB283" s="68"/>
      <c r="AC283" s="68"/>
      <c r="AD283" s="68"/>
      <c r="AE283" s="68"/>
    </row>
    <row r="284" spans="1:31" x14ac:dyDescent="0.3">
      <c r="A284">
        <v>766</v>
      </c>
      <c r="B284" t="s">
        <v>361</v>
      </c>
      <c r="C284" t="s">
        <v>211</v>
      </c>
      <c r="D284" t="s">
        <v>208</v>
      </c>
      <c r="F284" t="s">
        <v>315</v>
      </c>
      <c r="H284" t="s">
        <v>208</v>
      </c>
      <c r="J284" t="s">
        <v>30</v>
      </c>
      <c r="M284">
        <v>0.2</v>
      </c>
      <c r="O284" s="127" t="s">
        <v>205</v>
      </c>
      <c r="AB284" s="68"/>
      <c r="AC284" s="68"/>
      <c r="AD284" s="68"/>
      <c r="AE284" s="68"/>
    </row>
    <row r="285" spans="1:31" x14ac:dyDescent="0.3">
      <c r="A285">
        <v>767</v>
      </c>
      <c r="B285" t="s">
        <v>362</v>
      </c>
      <c r="C285" t="s">
        <v>204</v>
      </c>
      <c r="D285" t="s">
        <v>208</v>
      </c>
      <c r="F285" t="s">
        <v>315</v>
      </c>
      <c r="H285" t="s">
        <v>208</v>
      </c>
      <c r="J285" t="s">
        <v>30</v>
      </c>
      <c r="M285">
        <v>0.2</v>
      </c>
      <c r="O285" s="127" t="s">
        <v>892</v>
      </c>
      <c r="AB285" s="68"/>
      <c r="AC285" s="68"/>
      <c r="AD285" s="68"/>
      <c r="AE285" s="68"/>
    </row>
    <row r="286" spans="1:31" x14ac:dyDescent="0.3">
      <c r="A286">
        <v>768</v>
      </c>
      <c r="B286" t="s">
        <v>363</v>
      </c>
      <c r="C286" t="s">
        <v>204</v>
      </c>
      <c r="D286" t="s">
        <v>208</v>
      </c>
      <c r="F286" t="s">
        <v>315</v>
      </c>
      <c r="H286" t="s">
        <v>208</v>
      </c>
      <c r="J286" t="s">
        <v>30</v>
      </c>
      <c r="M286">
        <v>0.2</v>
      </c>
      <c r="O286" s="127" t="s">
        <v>893</v>
      </c>
      <c r="AB286" s="68"/>
      <c r="AC286" s="68"/>
      <c r="AD286" s="68"/>
      <c r="AE286" s="68"/>
    </row>
    <row r="287" spans="1:31" x14ac:dyDescent="0.3">
      <c r="A287">
        <v>769</v>
      </c>
      <c r="B287" t="s">
        <v>364</v>
      </c>
      <c r="C287" t="s">
        <v>204</v>
      </c>
      <c r="D287" t="s">
        <v>208</v>
      </c>
      <c r="F287" t="s">
        <v>315</v>
      </c>
      <c r="H287" t="s">
        <v>208</v>
      </c>
      <c r="J287" t="s">
        <v>30</v>
      </c>
      <c r="M287">
        <v>0.2</v>
      </c>
      <c r="O287" s="127" t="s">
        <v>894</v>
      </c>
    </row>
    <row r="288" spans="1:31" x14ac:dyDescent="0.3">
      <c r="A288">
        <v>770</v>
      </c>
      <c r="B288" t="s">
        <v>365</v>
      </c>
      <c r="C288" t="s">
        <v>204</v>
      </c>
      <c r="D288" t="s">
        <v>208</v>
      </c>
      <c r="F288" t="s">
        <v>315</v>
      </c>
      <c r="H288" t="s">
        <v>208</v>
      </c>
      <c r="J288" t="s">
        <v>30</v>
      </c>
      <c r="M288">
        <v>0.2</v>
      </c>
      <c r="O288" s="127" t="s">
        <v>895</v>
      </c>
    </row>
    <row r="289" spans="1:15" x14ac:dyDescent="0.3">
      <c r="A289">
        <v>771</v>
      </c>
      <c r="B289" t="s">
        <v>366</v>
      </c>
      <c r="C289" t="s">
        <v>204</v>
      </c>
      <c r="D289" t="s">
        <v>208</v>
      </c>
      <c r="F289" t="s">
        <v>315</v>
      </c>
      <c r="H289" t="s">
        <v>208</v>
      </c>
      <c r="J289" t="s">
        <v>30</v>
      </c>
      <c r="M289">
        <v>0.2</v>
      </c>
      <c r="O289" s="127" t="s">
        <v>896</v>
      </c>
    </row>
    <row r="290" spans="1:15" x14ac:dyDescent="0.3">
      <c r="A290">
        <v>772</v>
      </c>
      <c r="B290" t="s">
        <v>367</v>
      </c>
      <c r="C290" t="s">
        <v>204</v>
      </c>
      <c r="D290" t="s">
        <v>208</v>
      </c>
      <c r="F290" t="s">
        <v>315</v>
      </c>
      <c r="H290" t="s">
        <v>208</v>
      </c>
      <c r="J290" t="s">
        <v>30</v>
      </c>
      <c r="M290">
        <v>0.2</v>
      </c>
      <c r="O290" s="127" t="s">
        <v>897</v>
      </c>
    </row>
    <row r="291" spans="1:15" x14ac:dyDescent="0.3">
      <c r="A291">
        <v>773</v>
      </c>
      <c r="B291" t="s">
        <v>368</v>
      </c>
      <c r="C291" t="s">
        <v>204</v>
      </c>
      <c r="D291" t="s">
        <v>208</v>
      </c>
      <c r="F291" t="s">
        <v>315</v>
      </c>
      <c r="H291" t="s">
        <v>208</v>
      </c>
      <c r="J291" t="s">
        <v>30</v>
      </c>
      <c r="M291">
        <v>0.2</v>
      </c>
      <c r="O291" s="127" t="s">
        <v>898</v>
      </c>
    </row>
    <row r="292" spans="1:15" x14ac:dyDescent="0.3">
      <c r="A292">
        <v>774</v>
      </c>
      <c r="B292" t="s">
        <v>369</v>
      </c>
      <c r="C292" t="s">
        <v>204</v>
      </c>
      <c r="D292" t="s">
        <v>208</v>
      </c>
      <c r="F292" t="s">
        <v>315</v>
      </c>
      <c r="H292" t="s">
        <v>208</v>
      </c>
      <c r="J292" t="s">
        <v>30</v>
      </c>
      <c r="M292">
        <v>0.2</v>
      </c>
      <c r="O292" s="127" t="s">
        <v>899</v>
      </c>
    </row>
    <row r="293" spans="1:15" x14ac:dyDescent="0.3">
      <c r="A293">
        <v>775</v>
      </c>
      <c r="B293" t="s">
        <v>370</v>
      </c>
      <c r="C293" t="s">
        <v>204</v>
      </c>
      <c r="D293" t="s">
        <v>208</v>
      </c>
      <c r="F293" t="s">
        <v>315</v>
      </c>
      <c r="H293" t="s">
        <v>208</v>
      </c>
      <c r="J293" t="s">
        <v>30</v>
      </c>
      <c r="M293">
        <v>0.2</v>
      </c>
      <c r="O293" s="127" t="s">
        <v>900</v>
      </c>
    </row>
    <row r="294" spans="1:15" x14ac:dyDescent="0.3">
      <c r="A294">
        <v>776</v>
      </c>
      <c r="B294" t="s">
        <v>371</v>
      </c>
      <c r="C294" t="s">
        <v>204</v>
      </c>
      <c r="D294" t="s">
        <v>208</v>
      </c>
      <c r="F294" t="s">
        <v>315</v>
      </c>
      <c r="H294" t="s">
        <v>208</v>
      </c>
      <c r="J294" t="s">
        <v>30</v>
      </c>
      <c r="M294">
        <v>0.2</v>
      </c>
      <c r="O294" s="127" t="s">
        <v>901</v>
      </c>
    </row>
    <row r="295" spans="1:15" x14ac:dyDescent="0.3">
      <c r="A295">
        <v>777</v>
      </c>
      <c r="B295" t="s">
        <v>372</v>
      </c>
      <c r="C295" t="s">
        <v>204</v>
      </c>
      <c r="D295" t="s">
        <v>208</v>
      </c>
      <c r="F295" t="s">
        <v>219</v>
      </c>
      <c r="H295" t="s">
        <v>208</v>
      </c>
      <c r="J295" t="s">
        <v>30</v>
      </c>
      <c r="M295">
        <v>0.2</v>
      </c>
      <c r="O295" s="127" t="s">
        <v>902</v>
      </c>
    </row>
    <row r="296" spans="1:15" x14ac:dyDescent="0.3">
      <c r="A296">
        <v>778</v>
      </c>
      <c r="B296" t="s">
        <v>373</v>
      </c>
      <c r="C296" t="s">
        <v>204</v>
      </c>
      <c r="D296" t="s">
        <v>208</v>
      </c>
      <c r="F296" t="s">
        <v>315</v>
      </c>
      <c r="H296" t="s">
        <v>208</v>
      </c>
      <c r="J296" t="s">
        <v>30</v>
      </c>
      <c r="M296">
        <v>0.2</v>
      </c>
      <c r="O296" s="127" t="s">
        <v>903</v>
      </c>
    </row>
    <row r="297" spans="1:15" x14ac:dyDescent="0.3">
      <c r="A297">
        <v>779</v>
      </c>
      <c r="B297" t="s">
        <v>374</v>
      </c>
      <c r="C297" t="s">
        <v>204</v>
      </c>
      <c r="D297" t="s">
        <v>208</v>
      </c>
      <c r="F297" t="s">
        <v>315</v>
      </c>
      <c r="H297" t="s">
        <v>208</v>
      </c>
      <c r="J297" t="s">
        <v>30</v>
      </c>
      <c r="M297">
        <v>0.2</v>
      </c>
      <c r="O297" s="127" t="s">
        <v>904</v>
      </c>
    </row>
    <row r="298" spans="1:15" x14ac:dyDescent="0.3">
      <c r="A298">
        <v>780</v>
      </c>
      <c r="B298" t="s">
        <v>375</v>
      </c>
      <c r="C298" t="s">
        <v>204</v>
      </c>
      <c r="D298" t="s">
        <v>208</v>
      </c>
      <c r="F298" t="s">
        <v>315</v>
      </c>
      <c r="H298" t="s">
        <v>208</v>
      </c>
      <c r="J298" t="s">
        <v>30</v>
      </c>
      <c r="M298">
        <v>0.2</v>
      </c>
      <c r="O298" s="127" t="s">
        <v>905</v>
      </c>
    </row>
    <row r="299" spans="1:15" x14ac:dyDescent="0.3">
      <c r="A299">
        <v>781</v>
      </c>
      <c r="B299" t="s">
        <v>376</v>
      </c>
      <c r="C299" t="s">
        <v>204</v>
      </c>
      <c r="D299" t="s">
        <v>208</v>
      </c>
      <c r="F299" t="s">
        <v>315</v>
      </c>
      <c r="H299" t="s">
        <v>208</v>
      </c>
      <c r="J299" t="s">
        <v>30</v>
      </c>
      <c r="M299">
        <v>0.2</v>
      </c>
      <c r="O299" s="127" t="s">
        <v>906</v>
      </c>
    </row>
    <row r="300" spans="1:15" x14ac:dyDescent="0.3">
      <c r="A300">
        <v>782</v>
      </c>
      <c r="B300" t="s">
        <v>377</v>
      </c>
      <c r="C300" t="s">
        <v>204</v>
      </c>
      <c r="D300" t="s">
        <v>208</v>
      </c>
      <c r="F300" t="s">
        <v>315</v>
      </c>
      <c r="H300" t="s">
        <v>208</v>
      </c>
      <c r="J300" t="s">
        <v>30</v>
      </c>
      <c r="M300">
        <v>0.2</v>
      </c>
      <c r="O300" s="127" t="s">
        <v>907</v>
      </c>
    </row>
    <row r="301" spans="1:15" x14ac:dyDescent="0.3">
      <c r="A301">
        <v>783</v>
      </c>
      <c r="B301" t="s">
        <v>378</v>
      </c>
      <c r="C301" t="s">
        <v>204</v>
      </c>
      <c r="D301" t="s">
        <v>208</v>
      </c>
      <c r="F301" t="s">
        <v>315</v>
      </c>
      <c r="H301" t="s">
        <v>208</v>
      </c>
      <c r="J301" t="s">
        <v>30</v>
      </c>
      <c r="M301">
        <v>0.2</v>
      </c>
      <c r="O301" s="127" t="s">
        <v>908</v>
      </c>
    </row>
    <row r="302" spans="1:15" x14ac:dyDescent="0.3">
      <c r="A302">
        <v>784</v>
      </c>
      <c r="B302" t="s">
        <v>379</v>
      </c>
      <c r="C302" t="s">
        <v>204</v>
      </c>
      <c r="D302" t="s">
        <v>208</v>
      </c>
      <c r="F302" t="s">
        <v>315</v>
      </c>
      <c r="H302" t="s">
        <v>208</v>
      </c>
      <c r="J302" t="s">
        <v>30</v>
      </c>
      <c r="M302">
        <v>0.2</v>
      </c>
      <c r="O302" s="127" t="s">
        <v>909</v>
      </c>
    </row>
    <row r="303" spans="1:15" x14ac:dyDescent="0.3">
      <c r="A303">
        <v>785</v>
      </c>
      <c r="B303" t="s">
        <v>380</v>
      </c>
      <c r="C303" t="s">
        <v>204</v>
      </c>
      <c r="D303" t="s">
        <v>208</v>
      </c>
      <c r="F303" t="s">
        <v>315</v>
      </c>
      <c r="H303" t="s">
        <v>208</v>
      </c>
      <c r="J303" t="s">
        <v>30</v>
      </c>
      <c r="M303">
        <v>0.2</v>
      </c>
      <c r="O303" s="127" t="s">
        <v>910</v>
      </c>
    </row>
    <row r="304" spans="1:15" x14ac:dyDescent="0.3">
      <c r="A304">
        <v>786</v>
      </c>
      <c r="B304" t="s">
        <v>381</v>
      </c>
      <c r="C304" t="s">
        <v>204</v>
      </c>
      <c r="D304" t="s">
        <v>208</v>
      </c>
      <c r="F304" t="s">
        <v>315</v>
      </c>
      <c r="H304" t="s">
        <v>208</v>
      </c>
      <c r="J304" t="s">
        <v>30</v>
      </c>
      <c r="M304">
        <v>0.2</v>
      </c>
      <c r="O304" s="127" t="s">
        <v>911</v>
      </c>
    </row>
    <row r="305" spans="1:15" x14ac:dyDescent="0.3">
      <c r="A305">
        <v>787</v>
      </c>
      <c r="B305" t="s">
        <v>382</v>
      </c>
      <c r="C305" t="s">
        <v>204</v>
      </c>
      <c r="D305" t="s">
        <v>208</v>
      </c>
      <c r="F305" t="s">
        <v>315</v>
      </c>
      <c r="H305" t="s">
        <v>208</v>
      </c>
      <c r="J305" t="s">
        <v>30</v>
      </c>
      <c r="M305">
        <v>0.2</v>
      </c>
      <c r="O305" s="127" t="s">
        <v>912</v>
      </c>
    </row>
    <row r="306" spans="1:15" x14ac:dyDescent="0.3">
      <c r="A306">
        <v>788</v>
      </c>
      <c r="B306" t="s">
        <v>383</v>
      </c>
      <c r="C306" t="s">
        <v>204</v>
      </c>
      <c r="D306" t="s">
        <v>208</v>
      </c>
      <c r="F306" t="s">
        <v>315</v>
      </c>
      <c r="H306" t="s">
        <v>208</v>
      </c>
      <c r="J306" t="s">
        <v>30</v>
      </c>
      <c r="M306">
        <v>0.2</v>
      </c>
      <c r="O306" s="127" t="s">
        <v>913</v>
      </c>
    </row>
    <row r="307" spans="1:15" x14ac:dyDescent="0.3">
      <c r="A307">
        <v>789</v>
      </c>
      <c r="B307" t="s">
        <v>384</v>
      </c>
      <c r="C307" t="s">
        <v>204</v>
      </c>
      <c r="D307" t="s">
        <v>208</v>
      </c>
      <c r="F307" t="s">
        <v>315</v>
      </c>
      <c r="H307" t="s">
        <v>208</v>
      </c>
      <c r="J307" t="s">
        <v>30</v>
      </c>
      <c r="M307">
        <v>0.2</v>
      </c>
      <c r="O307" s="127" t="s">
        <v>914</v>
      </c>
    </row>
    <row r="308" spans="1:15" x14ac:dyDescent="0.3">
      <c r="A308">
        <v>790</v>
      </c>
      <c r="B308" t="s">
        <v>385</v>
      </c>
      <c r="C308" t="s">
        <v>204</v>
      </c>
      <c r="D308" t="s">
        <v>208</v>
      </c>
      <c r="F308" t="s">
        <v>315</v>
      </c>
      <c r="H308" t="s">
        <v>208</v>
      </c>
      <c r="J308" t="s">
        <v>30</v>
      </c>
      <c r="M308">
        <v>0.2</v>
      </c>
      <c r="O308" s="127" t="s">
        <v>915</v>
      </c>
    </row>
    <row r="309" spans="1:15" x14ac:dyDescent="0.3">
      <c r="A309">
        <v>791</v>
      </c>
      <c r="B309" t="s">
        <v>386</v>
      </c>
      <c r="C309" t="s">
        <v>204</v>
      </c>
      <c r="D309" t="s">
        <v>208</v>
      </c>
      <c r="F309" t="s">
        <v>315</v>
      </c>
      <c r="H309" t="s">
        <v>208</v>
      </c>
      <c r="J309" t="s">
        <v>30</v>
      </c>
      <c r="M309">
        <v>0.2</v>
      </c>
      <c r="O309" s="127" t="s">
        <v>905</v>
      </c>
    </row>
    <row r="310" spans="1:15" x14ac:dyDescent="0.3">
      <c r="A310">
        <v>792</v>
      </c>
      <c r="B310" t="s">
        <v>387</v>
      </c>
      <c r="C310" t="s">
        <v>204</v>
      </c>
      <c r="D310" t="s">
        <v>208</v>
      </c>
      <c r="F310" t="s">
        <v>315</v>
      </c>
      <c r="H310" t="s">
        <v>208</v>
      </c>
      <c r="J310" t="s">
        <v>30</v>
      </c>
      <c r="M310">
        <v>0.2</v>
      </c>
      <c r="O310" s="127" t="s">
        <v>916</v>
      </c>
    </row>
    <row r="311" spans="1:15" x14ac:dyDescent="0.3">
      <c r="A311">
        <v>793</v>
      </c>
      <c r="B311" t="s">
        <v>388</v>
      </c>
      <c r="C311" t="s">
        <v>204</v>
      </c>
      <c r="D311" t="s">
        <v>208</v>
      </c>
      <c r="F311" t="s">
        <v>315</v>
      </c>
      <c r="H311" t="s">
        <v>208</v>
      </c>
      <c r="J311" t="s">
        <v>30</v>
      </c>
      <c r="M311">
        <v>0.2</v>
      </c>
      <c r="O311" s="127" t="s">
        <v>917</v>
      </c>
    </row>
    <row r="312" spans="1:15" x14ac:dyDescent="0.3">
      <c r="A312">
        <v>794</v>
      </c>
      <c r="B312" t="s">
        <v>389</v>
      </c>
      <c r="C312" t="s">
        <v>204</v>
      </c>
      <c r="D312" t="s">
        <v>208</v>
      </c>
      <c r="F312" t="s">
        <v>315</v>
      </c>
      <c r="H312" t="s">
        <v>208</v>
      </c>
      <c r="J312" t="s">
        <v>30</v>
      </c>
      <c r="M312">
        <v>0.2</v>
      </c>
      <c r="O312" s="127" t="s">
        <v>918</v>
      </c>
    </row>
    <row r="313" spans="1:15" x14ac:dyDescent="0.3">
      <c r="A313">
        <v>795</v>
      </c>
      <c r="B313" t="s">
        <v>390</v>
      </c>
      <c r="C313" t="s">
        <v>204</v>
      </c>
      <c r="D313" t="s">
        <v>208</v>
      </c>
      <c r="F313" t="s">
        <v>315</v>
      </c>
      <c r="H313" t="s">
        <v>208</v>
      </c>
      <c r="J313" t="s">
        <v>30</v>
      </c>
      <c r="M313">
        <v>0.2</v>
      </c>
      <c r="O313" s="127" t="s">
        <v>919</v>
      </c>
    </row>
    <row r="314" spans="1:15" x14ac:dyDescent="0.3">
      <c r="A314">
        <v>796</v>
      </c>
      <c r="B314" t="s">
        <v>391</v>
      </c>
      <c r="C314" t="s">
        <v>204</v>
      </c>
      <c r="D314" t="s">
        <v>208</v>
      </c>
      <c r="F314" t="s">
        <v>315</v>
      </c>
      <c r="H314" t="s">
        <v>208</v>
      </c>
      <c r="J314" t="s">
        <v>30</v>
      </c>
      <c r="M314">
        <v>0.2</v>
      </c>
      <c r="O314" s="127" t="s">
        <v>920</v>
      </c>
    </row>
    <row r="315" spans="1:15" x14ac:dyDescent="0.3">
      <c r="A315">
        <v>797</v>
      </c>
      <c r="B315" t="s">
        <v>392</v>
      </c>
      <c r="C315" t="s">
        <v>204</v>
      </c>
      <c r="D315" t="s">
        <v>208</v>
      </c>
      <c r="F315" t="s">
        <v>315</v>
      </c>
      <c r="H315" t="s">
        <v>208</v>
      </c>
      <c r="J315" t="s">
        <v>30</v>
      </c>
      <c r="M315">
        <v>0.2</v>
      </c>
      <c r="O315" s="127" t="s">
        <v>921</v>
      </c>
    </row>
    <row r="316" spans="1:15" x14ac:dyDescent="0.3">
      <c r="A316">
        <v>798</v>
      </c>
      <c r="B316" t="s">
        <v>393</v>
      </c>
      <c r="C316" t="s">
        <v>204</v>
      </c>
      <c r="D316" t="s">
        <v>208</v>
      </c>
      <c r="F316" t="s">
        <v>315</v>
      </c>
      <c r="H316" t="s">
        <v>208</v>
      </c>
      <c r="J316" t="s">
        <v>30</v>
      </c>
      <c r="M316">
        <v>0.2</v>
      </c>
      <c r="O316" s="127" t="s">
        <v>922</v>
      </c>
    </row>
    <row r="317" spans="1:15" x14ac:dyDescent="0.3">
      <c r="A317">
        <v>799</v>
      </c>
      <c r="B317" t="s">
        <v>394</v>
      </c>
      <c r="C317" t="s">
        <v>204</v>
      </c>
      <c r="D317" t="s">
        <v>208</v>
      </c>
      <c r="F317" t="s">
        <v>315</v>
      </c>
      <c r="H317" t="s">
        <v>208</v>
      </c>
      <c r="J317" t="s">
        <v>30</v>
      </c>
      <c r="M317">
        <v>0.2</v>
      </c>
      <c r="O317" s="127" t="s">
        <v>923</v>
      </c>
    </row>
    <row r="318" spans="1:15" x14ac:dyDescent="0.3">
      <c r="A318">
        <v>510</v>
      </c>
      <c r="B318" t="s">
        <v>395</v>
      </c>
      <c r="C318" t="s">
        <v>204</v>
      </c>
      <c r="D318" t="s">
        <v>208</v>
      </c>
      <c r="F318" t="s">
        <v>315</v>
      </c>
      <c r="H318" t="s">
        <v>208</v>
      </c>
      <c r="J318" t="s">
        <v>30</v>
      </c>
      <c r="M318">
        <v>0.2</v>
      </c>
      <c r="O318" s="127" t="s">
        <v>924</v>
      </c>
    </row>
    <row r="319" spans="1:15" x14ac:dyDescent="0.3">
      <c r="A319">
        <v>511</v>
      </c>
      <c r="B319" t="s">
        <v>396</v>
      </c>
      <c r="C319" t="s">
        <v>204</v>
      </c>
      <c r="D319" t="s">
        <v>208</v>
      </c>
      <c r="F319" t="s">
        <v>315</v>
      </c>
      <c r="H319" t="s">
        <v>208</v>
      </c>
      <c r="J319" t="s">
        <v>30</v>
      </c>
      <c r="M319">
        <v>0.2</v>
      </c>
      <c r="O319" s="127" t="s">
        <v>925</v>
      </c>
    </row>
    <row r="320" spans="1:15" x14ac:dyDescent="0.3">
      <c r="A320">
        <v>512</v>
      </c>
      <c r="B320" t="s">
        <v>397</v>
      </c>
      <c r="C320" t="s">
        <v>204</v>
      </c>
      <c r="D320" t="s">
        <v>208</v>
      </c>
      <c r="F320" t="s">
        <v>215</v>
      </c>
      <c r="H320" t="s">
        <v>208</v>
      </c>
      <c r="J320" t="s">
        <v>30</v>
      </c>
      <c r="M320">
        <v>0.2</v>
      </c>
      <c r="O320" s="127" t="s">
        <v>926</v>
      </c>
    </row>
    <row r="321" spans="1:15" x14ac:dyDescent="0.3">
      <c r="A321">
        <v>513</v>
      </c>
      <c r="B321" t="s">
        <v>398</v>
      </c>
      <c r="C321" t="s">
        <v>204</v>
      </c>
      <c r="D321" t="s">
        <v>208</v>
      </c>
      <c r="F321" t="s">
        <v>315</v>
      </c>
      <c r="H321" t="s">
        <v>208</v>
      </c>
      <c r="J321" t="s">
        <v>30</v>
      </c>
      <c r="M321">
        <v>0.2</v>
      </c>
      <c r="O321" s="127" t="s">
        <v>927</v>
      </c>
    </row>
    <row r="322" spans="1:15" x14ac:dyDescent="0.3">
      <c r="A322">
        <v>514</v>
      </c>
      <c r="B322" t="s">
        <v>399</v>
      </c>
      <c r="C322" t="s">
        <v>204</v>
      </c>
      <c r="D322" t="s">
        <v>208</v>
      </c>
      <c r="F322" t="s">
        <v>315</v>
      </c>
      <c r="H322" t="s">
        <v>208</v>
      </c>
      <c r="J322" t="s">
        <v>30</v>
      </c>
      <c r="M322">
        <v>0.2</v>
      </c>
      <c r="O322" s="127" t="s">
        <v>928</v>
      </c>
    </row>
    <row r="323" spans="1:15" x14ac:dyDescent="0.3">
      <c r="A323">
        <v>515</v>
      </c>
      <c r="B323" t="s">
        <v>400</v>
      </c>
      <c r="C323" t="s">
        <v>204</v>
      </c>
      <c r="D323" t="s">
        <v>208</v>
      </c>
      <c r="F323" t="s">
        <v>315</v>
      </c>
      <c r="H323" t="s">
        <v>208</v>
      </c>
      <c r="J323" t="s">
        <v>30</v>
      </c>
      <c r="M323">
        <v>0.2</v>
      </c>
      <c r="O323" s="127" t="s">
        <v>929</v>
      </c>
    </row>
    <row r="324" spans="1:15" x14ac:dyDescent="0.3">
      <c r="A324">
        <v>516</v>
      </c>
      <c r="B324" t="s">
        <v>401</v>
      </c>
      <c r="C324" t="s">
        <v>204</v>
      </c>
      <c r="D324" t="s">
        <v>208</v>
      </c>
      <c r="F324" t="s">
        <v>315</v>
      </c>
      <c r="H324" t="s">
        <v>208</v>
      </c>
      <c r="J324" t="s">
        <v>30</v>
      </c>
      <c r="M324">
        <v>0.2</v>
      </c>
      <c r="O324" s="127" t="s">
        <v>930</v>
      </c>
    </row>
    <row r="325" spans="1:15" x14ac:dyDescent="0.3">
      <c r="A325">
        <v>517</v>
      </c>
      <c r="B325" t="s">
        <v>402</v>
      </c>
      <c r="C325" t="s">
        <v>204</v>
      </c>
      <c r="D325" t="s">
        <v>208</v>
      </c>
      <c r="F325" t="s">
        <v>315</v>
      </c>
      <c r="H325" t="s">
        <v>208</v>
      </c>
      <c r="J325" t="s">
        <v>30</v>
      </c>
      <c r="M325">
        <v>0.2</v>
      </c>
      <c r="O325" s="127" t="s">
        <v>931</v>
      </c>
    </row>
    <row r="326" spans="1:15" x14ac:dyDescent="0.3">
      <c r="A326">
        <v>518</v>
      </c>
      <c r="B326" t="s">
        <v>403</v>
      </c>
      <c r="C326" t="s">
        <v>204</v>
      </c>
      <c r="D326" t="s">
        <v>208</v>
      </c>
      <c r="F326" t="s">
        <v>315</v>
      </c>
      <c r="H326" t="s">
        <v>208</v>
      </c>
      <c r="J326" t="s">
        <v>30</v>
      </c>
      <c r="M326">
        <v>0.2</v>
      </c>
      <c r="O326" s="127" t="s">
        <v>932</v>
      </c>
    </row>
    <row r="327" spans="1:15" x14ac:dyDescent="0.3">
      <c r="A327">
        <v>519</v>
      </c>
      <c r="B327" t="s">
        <v>404</v>
      </c>
      <c r="C327" t="s">
        <v>204</v>
      </c>
      <c r="D327" t="s">
        <v>208</v>
      </c>
      <c r="F327" t="s">
        <v>315</v>
      </c>
      <c r="H327" t="s">
        <v>208</v>
      </c>
      <c r="J327" t="s">
        <v>30</v>
      </c>
      <c r="M327">
        <v>0.2</v>
      </c>
      <c r="O327" s="127" t="s">
        <v>933</v>
      </c>
    </row>
    <row r="328" spans="1:15" x14ac:dyDescent="0.3">
      <c r="A328">
        <v>520</v>
      </c>
      <c r="B328" t="s">
        <v>405</v>
      </c>
      <c r="C328" t="s">
        <v>204</v>
      </c>
      <c r="D328" t="s">
        <v>208</v>
      </c>
      <c r="F328" t="s">
        <v>315</v>
      </c>
      <c r="H328" t="s">
        <v>208</v>
      </c>
      <c r="J328" t="s">
        <v>30</v>
      </c>
      <c r="M328">
        <v>0.2</v>
      </c>
      <c r="O328" s="127" t="s">
        <v>934</v>
      </c>
    </row>
    <row r="329" spans="1:15" x14ac:dyDescent="0.3">
      <c r="A329">
        <v>801</v>
      </c>
      <c r="B329" t="s">
        <v>406</v>
      </c>
      <c r="C329" t="s">
        <v>204</v>
      </c>
      <c r="D329" t="s">
        <v>208</v>
      </c>
      <c r="E329" t="s">
        <v>218</v>
      </c>
      <c r="F329" t="s">
        <v>407</v>
      </c>
      <c r="M329" t="s">
        <v>571</v>
      </c>
      <c r="O329" s="127" t="s">
        <v>205</v>
      </c>
    </row>
    <row r="330" spans="1:15" x14ac:dyDescent="0.3">
      <c r="A330">
        <v>802</v>
      </c>
      <c r="B330" t="s">
        <v>408</v>
      </c>
      <c r="C330" t="s">
        <v>211</v>
      </c>
      <c r="D330" t="s">
        <v>208</v>
      </c>
      <c r="F330" t="s">
        <v>407</v>
      </c>
      <c r="H330" t="s">
        <v>208</v>
      </c>
      <c r="M330" t="s">
        <v>571</v>
      </c>
      <c r="O330" s="127" t="s">
        <v>205</v>
      </c>
    </row>
    <row r="331" spans="1:15" x14ac:dyDescent="0.3">
      <c r="A331">
        <v>803</v>
      </c>
      <c r="B331" t="s">
        <v>409</v>
      </c>
      <c r="C331" t="s">
        <v>204</v>
      </c>
      <c r="D331" t="s">
        <v>208</v>
      </c>
      <c r="F331" t="s">
        <v>407</v>
      </c>
      <c r="H331" t="s">
        <v>208</v>
      </c>
      <c r="M331" t="s">
        <v>571</v>
      </c>
      <c r="O331" s="127" t="s">
        <v>741</v>
      </c>
    </row>
    <row r="332" spans="1:15" x14ac:dyDescent="0.3">
      <c r="A332">
        <v>804</v>
      </c>
      <c r="B332" t="s">
        <v>410</v>
      </c>
      <c r="C332" t="s">
        <v>211</v>
      </c>
      <c r="D332" t="s">
        <v>208</v>
      </c>
      <c r="F332" t="s">
        <v>407</v>
      </c>
      <c r="H332" t="s">
        <v>208</v>
      </c>
      <c r="M332" t="s">
        <v>571</v>
      </c>
      <c r="O332" s="127" t="s">
        <v>205</v>
      </c>
    </row>
    <row r="333" spans="1:15" x14ac:dyDescent="0.3">
      <c r="A333">
        <v>805</v>
      </c>
      <c r="B333" t="s">
        <v>411</v>
      </c>
      <c r="C333" t="s">
        <v>211</v>
      </c>
      <c r="D333" t="s">
        <v>208</v>
      </c>
      <c r="F333" t="s">
        <v>407</v>
      </c>
      <c r="H333" t="s">
        <v>208</v>
      </c>
      <c r="M333" t="s">
        <v>571</v>
      </c>
      <c r="O333" s="127" t="s">
        <v>211</v>
      </c>
    </row>
    <row r="334" spans="1:15" x14ac:dyDescent="0.3">
      <c r="A334">
        <v>806</v>
      </c>
      <c r="B334" t="s">
        <v>412</v>
      </c>
      <c r="C334" t="s">
        <v>211</v>
      </c>
      <c r="D334" t="s">
        <v>208</v>
      </c>
      <c r="F334" t="s">
        <v>407</v>
      </c>
      <c r="H334" t="s">
        <v>208</v>
      </c>
      <c r="M334" t="s">
        <v>571</v>
      </c>
      <c r="O334" s="127" t="s">
        <v>205</v>
      </c>
    </row>
    <row r="335" spans="1:15" x14ac:dyDescent="0.3">
      <c r="A335">
        <v>852</v>
      </c>
      <c r="B335" t="s">
        <v>413</v>
      </c>
      <c r="C335" t="s">
        <v>211</v>
      </c>
      <c r="D335" t="s">
        <v>208</v>
      </c>
      <c r="F335" t="s">
        <v>407</v>
      </c>
      <c r="H335" t="s">
        <v>208</v>
      </c>
      <c r="M335" t="s">
        <v>571</v>
      </c>
      <c r="O335" s="127" t="s">
        <v>205</v>
      </c>
    </row>
    <row r="336" spans="1:15" x14ac:dyDescent="0.3">
      <c r="A336">
        <v>853</v>
      </c>
      <c r="B336" t="s">
        <v>414</v>
      </c>
      <c r="C336" t="s">
        <v>211</v>
      </c>
      <c r="D336" t="s">
        <v>208</v>
      </c>
      <c r="F336" t="s">
        <v>407</v>
      </c>
      <c r="H336" t="s">
        <v>208</v>
      </c>
      <c r="M336" t="s">
        <v>571</v>
      </c>
      <c r="O336" s="127" t="s">
        <v>205</v>
      </c>
    </row>
    <row r="337" spans="1:15" x14ac:dyDescent="0.3">
      <c r="A337">
        <v>854</v>
      </c>
      <c r="B337" t="s">
        <v>415</v>
      </c>
      <c r="C337" t="s">
        <v>211</v>
      </c>
      <c r="D337" t="s">
        <v>208</v>
      </c>
      <c r="F337" t="s">
        <v>407</v>
      </c>
      <c r="H337" t="s">
        <v>208</v>
      </c>
      <c r="M337" t="s">
        <v>571</v>
      </c>
      <c r="O337" s="127" t="s">
        <v>205</v>
      </c>
    </row>
    <row r="338" spans="1:15" x14ac:dyDescent="0.3">
      <c r="A338">
        <v>866</v>
      </c>
      <c r="B338" t="s">
        <v>416</v>
      </c>
      <c r="C338" t="s">
        <v>204</v>
      </c>
      <c r="D338" t="s">
        <v>208</v>
      </c>
      <c r="E338" t="s">
        <v>305</v>
      </c>
      <c r="F338" t="s">
        <v>990</v>
      </c>
      <c r="H338" t="s">
        <v>208</v>
      </c>
      <c r="J338" t="s">
        <v>30</v>
      </c>
      <c r="M338" t="s">
        <v>571</v>
      </c>
      <c r="O338" s="127">
        <v>4</v>
      </c>
    </row>
    <row r="339" spans="1:15" x14ac:dyDescent="0.3">
      <c r="A339">
        <v>871</v>
      </c>
      <c r="B339" t="s">
        <v>417</v>
      </c>
      <c r="C339" t="s">
        <v>204</v>
      </c>
      <c r="D339" t="s">
        <v>208</v>
      </c>
      <c r="F339" t="s">
        <v>990</v>
      </c>
      <c r="H339" t="s">
        <v>208</v>
      </c>
      <c r="J339" t="s">
        <v>30</v>
      </c>
      <c r="M339" t="s">
        <v>571</v>
      </c>
      <c r="O339" s="127">
        <v>4</v>
      </c>
    </row>
    <row r="340" spans="1:15" x14ac:dyDescent="0.3">
      <c r="A340">
        <v>821</v>
      </c>
      <c r="B340" t="s">
        <v>418</v>
      </c>
      <c r="C340" t="s">
        <v>211</v>
      </c>
      <c r="D340" t="s">
        <v>208</v>
      </c>
      <c r="F340" t="s">
        <v>419</v>
      </c>
      <c r="H340" t="s">
        <v>208</v>
      </c>
      <c r="M340" t="s">
        <v>571</v>
      </c>
      <c r="O340" s="127" t="s">
        <v>205</v>
      </c>
    </row>
    <row r="341" spans="1:15" x14ac:dyDescent="0.3">
      <c r="A341">
        <v>822</v>
      </c>
      <c r="B341" t="s">
        <v>420</v>
      </c>
      <c r="C341" t="s">
        <v>211</v>
      </c>
      <c r="D341" t="s">
        <v>208</v>
      </c>
      <c r="F341" t="s">
        <v>419</v>
      </c>
      <c r="H341" t="s">
        <v>208</v>
      </c>
      <c r="M341">
        <v>0.03</v>
      </c>
      <c r="O341" s="127" t="s">
        <v>205</v>
      </c>
    </row>
    <row r="342" spans="1:15" x14ac:dyDescent="0.3">
      <c r="A342">
        <v>823</v>
      </c>
      <c r="B342" t="s">
        <v>421</v>
      </c>
      <c r="C342" t="s">
        <v>211</v>
      </c>
      <c r="D342" t="s">
        <v>208</v>
      </c>
      <c r="F342" t="s">
        <v>419</v>
      </c>
      <c r="M342">
        <v>0.03</v>
      </c>
      <c r="O342" s="127" t="s">
        <v>205</v>
      </c>
    </row>
    <row r="343" spans="1:15" x14ac:dyDescent="0.3">
      <c r="A343">
        <v>824</v>
      </c>
      <c r="B343" t="s">
        <v>422</v>
      </c>
      <c r="C343" t="s">
        <v>211</v>
      </c>
      <c r="D343" t="s">
        <v>208</v>
      </c>
      <c r="F343" t="s">
        <v>419</v>
      </c>
      <c r="M343">
        <v>0.03</v>
      </c>
      <c r="O343" s="127" t="s">
        <v>205</v>
      </c>
    </row>
    <row r="344" spans="1:15" x14ac:dyDescent="0.3">
      <c r="A344">
        <v>825</v>
      </c>
      <c r="B344" t="s">
        <v>423</v>
      </c>
      <c r="C344" t="s">
        <v>211</v>
      </c>
      <c r="D344" t="s">
        <v>208</v>
      </c>
      <c r="F344" t="s">
        <v>419</v>
      </c>
      <c r="M344">
        <v>0.03</v>
      </c>
      <c r="O344" s="127" t="s">
        <v>205</v>
      </c>
    </row>
    <row r="345" spans="1:15" x14ac:dyDescent="0.3">
      <c r="A345">
        <v>826</v>
      </c>
      <c r="B345" t="s">
        <v>424</v>
      </c>
      <c r="C345" t="s">
        <v>211</v>
      </c>
      <c r="D345" t="s">
        <v>208</v>
      </c>
      <c r="F345" t="s">
        <v>419</v>
      </c>
      <c r="M345">
        <v>0.03</v>
      </c>
      <c r="O345" s="127" t="s">
        <v>205</v>
      </c>
    </row>
    <row r="346" spans="1:15" x14ac:dyDescent="0.3">
      <c r="A346">
        <v>827</v>
      </c>
      <c r="B346" t="s">
        <v>425</v>
      </c>
      <c r="C346" t="s">
        <v>211</v>
      </c>
      <c r="D346" t="s">
        <v>208</v>
      </c>
      <c r="F346" t="s">
        <v>419</v>
      </c>
      <c r="H346" t="s">
        <v>208</v>
      </c>
      <c r="M346">
        <v>0.03</v>
      </c>
      <c r="O346" s="127" t="s">
        <v>205</v>
      </c>
    </row>
    <row r="347" spans="1:15" x14ac:dyDescent="0.3">
      <c r="A347">
        <v>828</v>
      </c>
      <c r="B347" t="s">
        <v>426</v>
      </c>
      <c r="C347" t="s">
        <v>211</v>
      </c>
      <c r="D347" t="s">
        <v>208</v>
      </c>
      <c r="F347" t="s">
        <v>419</v>
      </c>
      <c r="M347">
        <v>0.03</v>
      </c>
      <c r="O347" s="127" t="s">
        <v>205</v>
      </c>
    </row>
    <row r="348" spans="1:15" x14ac:dyDescent="0.3">
      <c r="A348">
        <v>829</v>
      </c>
      <c r="B348" t="s">
        <v>427</v>
      </c>
      <c r="C348" t="s">
        <v>211</v>
      </c>
      <c r="D348" t="s">
        <v>208</v>
      </c>
      <c r="F348" t="s">
        <v>419</v>
      </c>
      <c r="H348" t="s">
        <v>208</v>
      </c>
      <c r="M348">
        <v>0.03</v>
      </c>
      <c r="O348" s="127" t="s">
        <v>205</v>
      </c>
    </row>
    <row r="349" spans="1:15" x14ac:dyDescent="0.3">
      <c r="A349">
        <v>830</v>
      </c>
      <c r="B349" t="s">
        <v>428</v>
      </c>
      <c r="C349" t="s">
        <v>211</v>
      </c>
      <c r="D349" t="s">
        <v>208</v>
      </c>
      <c r="F349" t="s">
        <v>419</v>
      </c>
      <c r="M349">
        <v>0.03</v>
      </c>
      <c r="O349" s="127" t="s">
        <v>205</v>
      </c>
    </row>
    <row r="350" spans="1:15" x14ac:dyDescent="0.3">
      <c r="A350">
        <v>831</v>
      </c>
      <c r="B350" t="s">
        <v>429</v>
      </c>
      <c r="C350" t="s">
        <v>211</v>
      </c>
      <c r="D350" t="s">
        <v>208</v>
      </c>
      <c r="F350" t="s">
        <v>419</v>
      </c>
      <c r="M350">
        <v>0.03</v>
      </c>
      <c r="O350" s="127" t="s">
        <v>205</v>
      </c>
    </row>
    <row r="351" spans="1:15" x14ac:dyDescent="0.3">
      <c r="A351">
        <v>832</v>
      </c>
      <c r="B351" t="s">
        <v>430</v>
      </c>
      <c r="C351" t="s">
        <v>211</v>
      </c>
      <c r="D351" t="s">
        <v>208</v>
      </c>
      <c r="F351" t="s">
        <v>419</v>
      </c>
      <c r="M351">
        <v>0.03</v>
      </c>
      <c r="O351" s="127" t="s">
        <v>205</v>
      </c>
    </row>
    <row r="352" spans="1:15" x14ac:dyDescent="0.3">
      <c r="A352">
        <v>833</v>
      </c>
      <c r="B352" t="s">
        <v>431</v>
      </c>
      <c r="C352" t="s">
        <v>211</v>
      </c>
      <c r="D352" t="s">
        <v>208</v>
      </c>
      <c r="F352" t="s">
        <v>419</v>
      </c>
      <c r="H352" t="s">
        <v>208</v>
      </c>
      <c r="M352">
        <v>0.03</v>
      </c>
      <c r="O352" s="127" t="s">
        <v>205</v>
      </c>
    </row>
    <row r="353" spans="1:16" x14ac:dyDescent="0.3">
      <c r="A353">
        <v>834</v>
      </c>
      <c r="B353" t="s">
        <v>432</v>
      </c>
      <c r="C353" t="s">
        <v>211</v>
      </c>
      <c r="D353" t="s">
        <v>208</v>
      </c>
      <c r="F353" t="s">
        <v>419</v>
      </c>
      <c r="H353" t="s">
        <v>208</v>
      </c>
      <c r="M353">
        <v>0.03</v>
      </c>
      <c r="O353" s="127" t="s">
        <v>205</v>
      </c>
    </row>
    <row r="354" spans="1:16" x14ac:dyDescent="0.3">
      <c r="A354">
        <v>835</v>
      </c>
      <c r="B354" t="s">
        <v>433</v>
      </c>
      <c r="C354" t="s">
        <v>211</v>
      </c>
      <c r="D354" t="s">
        <v>208</v>
      </c>
      <c r="F354" t="s">
        <v>419</v>
      </c>
      <c r="M354">
        <v>0.03</v>
      </c>
      <c r="O354" s="127" t="s">
        <v>205</v>
      </c>
    </row>
    <row r="355" spans="1:16" x14ac:dyDescent="0.3">
      <c r="A355">
        <v>836</v>
      </c>
      <c r="B355" t="s">
        <v>434</v>
      </c>
      <c r="C355" t="s">
        <v>211</v>
      </c>
      <c r="D355" t="s">
        <v>208</v>
      </c>
      <c r="F355" t="s">
        <v>419</v>
      </c>
      <c r="M355">
        <v>0.03</v>
      </c>
      <c r="O355" s="127" t="s">
        <v>205</v>
      </c>
    </row>
    <row r="356" spans="1:16" x14ac:dyDescent="0.3">
      <c r="A356">
        <v>837</v>
      </c>
      <c r="B356" t="s">
        <v>435</v>
      </c>
      <c r="C356" t="s">
        <v>211</v>
      </c>
      <c r="D356" t="s">
        <v>208</v>
      </c>
      <c r="F356" t="s">
        <v>419</v>
      </c>
      <c r="M356">
        <v>0.03</v>
      </c>
      <c r="O356" s="127" t="s">
        <v>205</v>
      </c>
    </row>
    <row r="357" spans="1:16" x14ac:dyDescent="0.3">
      <c r="A357">
        <v>838</v>
      </c>
      <c r="B357" t="s">
        <v>436</v>
      </c>
      <c r="C357" t="s">
        <v>211</v>
      </c>
      <c r="D357" t="s">
        <v>208</v>
      </c>
      <c r="F357" t="s">
        <v>419</v>
      </c>
      <c r="H357" t="s">
        <v>208</v>
      </c>
      <c r="M357">
        <v>0.03</v>
      </c>
      <c r="O357" s="127" t="s">
        <v>205</v>
      </c>
    </row>
    <row r="358" spans="1:16" x14ac:dyDescent="0.3">
      <c r="A358">
        <v>839</v>
      </c>
      <c r="B358" t="s">
        <v>437</v>
      </c>
      <c r="C358" t="s">
        <v>211</v>
      </c>
      <c r="D358" t="s">
        <v>208</v>
      </c>
      <c r="F358" t="s">
        <v>419</v>
      </c>
      <c r="H358" t="s">
        <v>208</v>
      </c>
      <c r="M358">
        <v>0.03</v>
      </c>
      <c r="O358" s="127" t="s">
        <v>205</v>
      </c>
    </row>
    <row r="359" spans="1:16" x14ac:dyDescent="0.3">
      <c r="A359">
        <v>840</v>
      </c>
      <c r="B359" t="s">
        <v>438</v>
      </c>
      <c r="C359" t="s">
        <v>211</v>
      </c>
      <c r="D359" t="s">
        <v>208</v>
      </c>
      <c r="F359" t="s">
        <v>419</v>
      </c>
      <c r="M359">
        <v>0.03</v>
      </c>
      <c r="O359" s="127" t="s">
        <v>205</v>
      </c>
    </row>
    <row r="360" spans="1:16" x14ac:dyDescent="0.3">
      <c r="A360">
        <v>841</v>
      </c>
      <c r="B360" t="s">
        <v>439</v>
      </c>
      <c r="C360" t="s">
        <v>211</v>
      </c>
      <c r="D360" t="s">
        <v>208</v>
      </c>
      <c r="F360" t="s">
        <v>419</v>
      </c>
      <c r="H360" t="s">
        <v>208</v>
      </c>
      <c r="M360">
        <v>0.13</v>
      </c>
      <c r="O360" s="127" t="s">
        <v>205</v>
      </c>
    </row>
    <row r="361" spans="1:16" x14ac:dyDescent="0.3">
      <c r="A361">
        <v>842</v>
      </c>
      <c r="B361" t="s">
        <v>440</v>
      </c>
      <c r="C361" t="s">
        <v>211</v>
      </c>
      <c r="D361" t="s">
        <v>208</v>
      </c>
      <c r="F361" t="s">
        <v>419</v>
      </c>
      <c r="H361" t="s">
        <v>208</v>
      </c>
      <c r="M361">
        <v>0.31</v>
      </c>
      <c r="O361" s="127" t="s">
        <v>205</v>
      </c>
    </row>
    <row r="362" spans="1:16" x14ac:dyDescent="0.3">
      <c r="A362">
        <v>843</v>
      </c>
      <c r="B362" t="s">
        <v>441</v>
      </c>
      <c r="C362" t="s">
        <v>211</v>
      </c>
      <c r="D362" t="s">
        <v>208</v>
      </c>
      <c r="F362" t="s">
        <v>419</v>
      </c>
      <c r="M362">
        <v>0.31</v>
      </c>
      <c r="O362" s="127" t="s">
        <v>205</v>
      </c>
    </row>
    <row r="363" spans="1:16" x14ac:dyDescent="0.3">
      <c r="A363">
        <v>844</v>
      </c>
      <c r="B363" t="s">
        <v>442</v>
      </c>
      <c r="C363" t="s">
        <v>204</v>
      </c>
      <c r="D363" t="s">
        <v>208</v>
      </c>
      <c r="F363" t="s">
        <v>221</v>
      </c>
      <c r="M363">
        <v>0.31</v>
      </c>
      <c r="O363" s="127" t="s">
        <v>205</v>
      </c>
    </row>
    <row r="364" spans="1:16" x14ac:dyDescent="0.3">
      <c r="A364">
        <v>845</v>
      </c>
      <c r="B364" t="s">
        <v>443</v>
      </c>
      <c r="C364" t="s">
        <v>211</v>
      </c>
      <c r="D364" t="s">
        <v>208</v>
      </c>
      <c r="F364" t="s">
        <v>419</v>
      </c>
      <c r="H364" t="s">
        <v>208</v>
      </c>
      <c r="M364">
        <v>0.31</v>
      </c>
      <c r="O364" s="127" t="s">
        <v>205</v>
      </c>
    </row>
    <row r="365" spans="1:16" x14ac:dyDescent="0.3">
      <c r="A365">
        <v>846</v>
      </c>
      <c r="B365" t="s">
        <v>444</v>
      </c>
      <c r="C365" t="s">
        <v>211</v>
      </c>
      <c r="D365" t="s">
        <v>208</v>
      </c>
      <c r="F365" t="s">
        <v>419</v>
      </c>
      <c r="H365" t="s">
        <v>208</v>
      </c>
      <c r="M365">
        <v>0.31</v>
      </c>
      <c r="O365" s="127" t="s">
        <v>205</v>
      </c>
    </row>
    <row r="366" spans="1:16" x14ac:dyDescent="0.3">
      <c r="A366">
        <v>847</v>
      </c>
      <c r="B366" t="s">
        <v>445</v>
      </c>
      <c r="C366" t="s">
        <v>211</v>
      </c>
      <c r="D366" t="s">
        <v>208</v>
      </c>
      <c r="F366" t="s">
        <v>419</v>
      </c>
      <c r="M366">
        <v>0.31</v>
      </c>
      <c r="O366" s="127" t="s">
        <v>205</v>
      </c>
      <c r="P366" t="s">
        <v>535</v>
      </c>
    </row>
    <row r="367" spans="1:16" x14ac:dyDescent="0.3">
      <c r="A367">
        <v>848</v>
      </c>
      <c r="B367" t="s">
        <v>446</v>
      </c>
      <c r="C367" t="s">
        <v>211</v>
      </c>
      <c r="D367" t="s">
        <v>208</v>
      </c>
      <c r="F367" t="s">
        <v>419</v>
      </c>
      <c r="H367" t="s">
        <v>208</v>
      </c>
      <c r="M367">
        <v>0.31</v>
      </c>
      <c r="O367" s="127" t="s">
        <v>205</v>
      </c>
      <c r="P367" t="s">
        <v>533</v>
      </c>
    </row>
    <row r="368" spans="1:16" x14ac:dyDescent="0.3">
      <c r="A368">
        <v>849</v>
      </c>
      <c r="B368" t="s">
        <v>447</v>
      </c>
      <c r="C368" t="s">
        <v>551</v>
      </c>
      <c r="D368" t="s">
        <v>208</v>
      </c>
      <c r="F368" t="s">
        <v>221</v>
      </c>
      <c r="H368" t="s">
        <v>208</v>
      </c>
      <c r="M368" t="s">
        <v>571</v>
      </c>
      <c r="O368" s="127">
        <v>3</v>
      </c>
      <c r="P368" t="s">
        <v>534</v>
      </c>
    </row>
    <row r="369" spans="1:16" x14ac:dyDescent="0.3">
      <c r="A369">
        <v>850</v>
      </c>
      <c r="B369" t="s">
        <v>448</v>
      </c>
      <c r="C369" t="s">
        <v>211</v>
      </c>
      <c r="D369" t="s">
        <v>208</v>
      </c>
      <c r="F369" t="s">
        <v>419</v>
      </c>
      <c r="M369" t="s">
        <v>571</v>
      </c>
      <c r="O369" s="127" t="s">
        <v>205</v>
      </c>
      <c r="P369" t="s">
        <v>536</v>
      </c>
    </row>
    <row r="370" spans="1:16" x14ac:dyDescent="0.3">
      <c r="A370">
        <v>851</v>
      </c>
      <c r="B370" t="s">
        <v>449</v>
      </c>
      <c r="C370" t="s">
        <v>211</v>
      </c>
      <c r="D370" t="s">
        <v>208</v>
      </c>
      <c r="F370" t="s">
        <v>419</v>
      </c>
      <c r="H370" t="s">
        <v>208</v>
      </c>
      <c r="M370" t="s">
        <v>571</v>
      </c>
      <c r="O370" s="127" t="s">
        <v>205</v>
      </c>
      <c r="P370" t="s">
        <v>537</v>
      </c>
    </row>
    <row r="371" spans="1:16" x14ac:dyDescent="0.3">
      <c r="A371">
        <v>855</v>
      </c>
      <c r="B371" t="s">
        <v>450</v>
      </c>
      <c r="C371" t="s">
        <v>211</v>
      </c>
      <c r="D371" t="s">
        <v>208</v>
      </c>
      <c r="E371" t="s">
        <v>218</v>
      </c>
      <c r="F371" t="s">
        <v>419</v>
      </c>
      <c r="M371" t="s">
        <v>571</v>
      </c>
      <c r="O371" s="127" t="s">
        <v>205</v>
      </c>
    </row>
    <row r="372" spans="1:16" x14ac:dyDescent="0.3">
      <c r="A372">
        <v>856</v>
      </c>
      <c r="B372" t="s">
        <v>451</v>
      </c>
      <c r="C372" t="s">
        <v>211</v>
      </c>
      <c r="D372" t="s">
        <v>208</v>
      </c>
      <c r="F372" t="s">
        <v>419</v>
      </c>
      <c r="H372" t="s">
        <v>208</v>
      </c>
      <c r="M372">
        <v>0.43</v>
      </c>
      <c r="O372" s="127" t="s">
        <v>205</v>
      </c>
    </row>
    <row r="373" spans="1:16" x14ac:dyDescent="0.3">
      <c r="A373">
        <v>857</v>
      </c>
      <c r="B373" t="s">
        <v>452</v>
      </c>
      <c r="C373" t="s">
        <v>211</v>
      </c>
      <c r="D373" t="s">
        <v>208</v>
      </c>
      <c r="F373" t="s">
        <v>419</v>
      </c>
      <c r="M373" t="s">
        <v>571</v>
      </c>
      <c r="O373" s="127" t="s">
        <v>205</v>
      </c>
    </row>
    <row r="374" spans="1:16" x14ac:dyDescent="0.3">
      <c r="A374">
        <v>858</v>
      </c>
      <c r="B374" t="s">
        <v>453</v>
      </c>
      <c r="C374" t="s">
        <v>211</v>
      </c>
      <c r="D374" t="s">
        <v>208</v>
      </c>
      <c r="F374" t="s">
        <v>419</v>
      </c>
      <c r="M374" t="s">
        <v>571</v>
      </c>
      <c r="O374" s="127" t="s">
        <v>205</v>
      </c>
    </row>
    <row r="375" spans="1:16" x14ac:dyDescent="0.3">
      <c r="A375">
        <v>859</v>
      </c>
      <c r="B375" t="s">
        <v>454</v>
      </c>
      <c r="C375" t="s">
        <v>204</v>
      </c>
      <c r="D375" t="s">
        <v>208</v>
      </c>
      <c r="F375" t="s">
        <v>221</v>
      </c>
      <c r="M375" t="s">
        <v>571</v>
      </c>
      <c r="O375" s="127" t="s">
        <v>205</v>
      </c>
    </row>
    <row r="376" spans="1:16" x14ac:dyDescent="0.3">
      <c r="A376">
        <v>860</v>
      </c>
      <c r="B376" t="s">
        <v>455</v>
      </c>
      <c r="C376" t="s">
        <v>211</v>
      </c>
      <c r="D376" t="s">
        <v>208</v>
      </c>
      <c r="F376" t="s">
        <v>419</v>
      </c>
      <c r="H376" t="s">
        <v>208</v>
      </c>
      <c r="M376" t="s">
        <v>571</v>
      </c>
      <c r="O376" s="127" t="s">
        <v>205</v>
      </c>
    </row>
    <row r="377" spans="1:16" x14ac:dyDescent="0.3">
      <c r="A377">
        <v>861</v>
      </c>
      <c r="B377" t="s">
        <v>456</v>
      </c>
      <c r="C377" t="s">
        <v>211</v>
      </c>
      <c r="D377" t="s">
        <v>208</v>
      </c>
      <c r="F377" t="s">
        <v>419</v>
      </c>
      <c r="H377" t="s">
        <v>208</v>
      </c>
      <c r="M377" t="s">
        <v>571</v>
      </c>
      <c r="O377" s="127" t="s">
        <v>205</v>
      </c>
    </row>
    <row r="378" spans="1:16" x14ac:dyDescent="0.3">
      <c r="A378">
        <v>862</v>
      </c>
      <c r="B378" t="s">
        <v>457</v>
      </c>
      <c r="C378" t="s">
        <v>211</v>
      </c>
      <c r="D378" t="s">
        <v>208</v>
      </c>
      <c r="F378" t="s">
        <v>419</v>
      </c>
      <c r="H378" t="s">
        <v>208</v>
      </c>
      <c r="M378" t="s">
        <v>571</v>
      </c>
      <c r="O378" s="127" t="s">
        <v>205</v>
      </c>
    </row>
    <row r="379" spans="1:16" x14ac:dyDescent="0.3">
      <c r="A379">
        <v>863</v>
      </c>
      <c r="B379" t="s">
        <v>458</v>
      </c>
      <c r="C379" t="s">
        <v>211</v>
      </c>
      <c r="D379" t="s">
        <v>208</v>
      </c>
      <c r="F379" t="s">
        <v>419</v>
      </c>
      <c r="H379" t="s">
        <v>208</v>
      </c>
      <c r="M379" t="s">
        <v>571</v>
      </c>
      <c r="O379" s="127" t="s">
        <v>205</v>
      </c>
    </row>
    <row r="380" spans="1:16" x14ac:dyDescent="0.3">
      <c r="A380">
        <v>864</v>
      </c>
      <c r="B380" t="s">
        <v>459</v>
      </c>
      <c r="C380" t="s">
        <v>211</v>
      </c>
      <c r="D380" t="s">
        <v>208</v>
      </c>
      <c r="F380" t="s">
        <v>419</v>
      </c>
      <c r="H380" t="s">
        <v>208</v>
      </c>
      <c r="M380" t="s">
        <v>571</v>
      </c>
      <c r="O380" s="127" t="s">
        <v>205</v>
      </c>
    </row>
    <row r="381" spans="1:16" x14ac:dyDescent="0.3">
      <c r="A381">
        <v>865</v>
      </c>
      <c r="B381" t="s">
        <v>460</v>
      </c>
      <c r="C381" t="s">
        <v>211</v>
      </c>
      <c r="D381" t="s">
        <v>208</v>
      </c>
      <c r="F381" t="s">
        <v>419</v>
      </c>
      <c r="H381" t="s">
        <v>208</v>
      </c>
      <c r="M381" t="s">
        <v>571</v>
      </c>
      <c r="O381" s="127" t="s">
        <v>205</v>
      </c>
    </row>
    <row r="382" spans="1:16" x14ac:dyDescent="0.3">
      <c r="A382">
        <v>441</v>
      </c>
      <c r="B382" t="s">
        <v>461</v>
      </c>
      <c r="C382" t="s">
        <v>204</v>
      </c>
      <c r="D382" t="s">
        <v>208</v>
      </c>
      <c r="F382" t="s">
        <v>217</v>
      </c>
      <c r="M382" t="s">
        <v>571</v>
      </c>
      <c r="O382" s="127" t="s">
        <v>205</v>
      </c>
    </row>
    <row r="383" spans="1:16" x14ac:dyDescent="0.3">
      <c r="A383">
        <v>442</v>
      </c>
      <c r="B383" t="s">
        <v>462</v>
      </c>
      <c r="C383" t="s">
        <v>204</v>
      </c>
      <c r="D383" t="s">
        <v>208</v>
      </c>
      <c r="F383" t="s">
        <v>217</v>
      </c>
      <c r="M383" t="s">
        <v>571</v>
      </c>
      <c r="O383" s="127" t="s">
        <v>205</v>
      </c>
    </row>
    <row r="384" spans="1:16" x14ac:dyDescent="0.3">
      <c r="A384">
        <v>443</v>
      </c>
      <c r="B384" t="s">
        <v>463</v>
      </c>
      <c r="C384" t="s">
        <v>204</v>
      </c>
      <c r="D384" t="s">
        <v>208</v>
      </c>
      <c r="F384" t="s">
        <v>217</v>
      </c>
      <c r="M384" t="s">
        <v>571</v>
      </c>
      <c r="O384" s="127" t="s">
        <v>205</v>
      </c>
    </row>
    <row r="385" spans="1:15" x14ac:dyDescent="0.3">
      <c r="A385">
        <v>549</v>
      </c>
      <c r="B385" t="s">
        <v>464</v>
      </c>
      <c r="C385" t="s">
        <v>204</v>
      </c>
      <c r="D385" t="s">
        <v>208</v>
      </c>
      <c r="F385" t="s">
        <v>221</v>
      </c>
      <c r="M385" t="s">
        <v>571</v>
      </c>
      <c r="O385" s="127" t="s">
        <v>205</v>
      </c>
    </row>
    <row r="386" spans="1:15" x14ac:dyDescent="0.3">
      <c r="A386">
        <v>559</v>
      </c>
      <c r="B386" t="s">
        <v>465</v>
      </c>
      <c r="C386" t="s">
        <v>212</v>
      </c>
      <c r="D386" t="s">
        <v>208</v>
      </c>
      <c r="F386" t="s">
        <v>221</v>
      </c>
      <c r="M386" t="s">
        <v>571</v>
      </c>
      <c r="O386" s="127" t="s">
        <v>205</v>
      </c>
    </row>
    <row r="387" spans="1:15" x14ac:dyDescent="0.3">
      <c r="A387">
        <v>560</v>
      </c>
      <c r="B387" t="s">
        <v>466</v>
      </c>
      <c r="C387" t="s">
        <v>204</v>
      </c>
      <c r="D387" t="s">
        <v>208</v>
      </c>
      <c r="F387" t="s">
        <v>221</v>
      </c>
      <c r="M387" t="s">
        <v>571</v>
      </c>
      <c r="O387" s="127" t="s">
        <v>205</v>
      </c>
    </row>
    <row r="388" spans="1:15" x14ac:dyDescent="0.3">
      <c r="A388">
        <v>563</v>
      </c>
      <c r="B388" t="s">
        <v>467</v>
      </c>
      <c r="C388" t="s">
        <v>204</v>
      </c>
      <c r="D388" t="s">
        <v>208</v>
      </c>
      <c r="F388" t="s">
        <v>221</v>
      </c>
      <c r="M388" t="s">
        <v>571</v>
      </c>
      <c r="O388" s="127" t="s">
        <v>205</v>
      </c>
    </row>
    <row r="389" spans="1:15" x14ac:dyDescent="0.3">
      <c r="A389">
        <v>567</v>
      </c>
      <c r="B389" t="s">
        <v>468</v>
      </c>
      <c r="C389" t="s">
        <v>212</v>
      </c>
      <c r="D389" t="s">
        <v>208</v>
      </c>
      <c r="F389" t="s">
        <v>221</v>
      </c>
      <c r="M389" t="s">
        <v>571</v>
      </c>
      <c r="O389" s="127" t="s">
        <v>205</v>
      </c>
    </row>
    <row r="390" spans="1:15" x14ac:dyDescent="0.3">
      <c r="A390">
        <v>581</v>
      </c>
      <c r="B390" t="s">
        <v>470</v>
      </c>
      <c r="C390" t="s">
        <v>204</v>
      </c>
      <c r="D390" t="s">
        <v>208</v>
      </c>
      <c r="F390" t="s">
        <v>221</v>
      </c>
      <c r="M390" t="s">
        <v>571</v>
      </c>
      <c r="O390" s="127" t="s">
        <v>205</v>
      </c>
    </row>
    <row r="391" spans="1:15" x14ac:dyDescent="0.3">
      <c r="A391">
        <v>582</v>
      </c>
      <c r="B391" t="s">
        <v>471</v>
      </c>
      <c r="C391" t="s">
        <v>204</v>
      </c>
      <c r="D391" t="s">
        <v>208</v>
      </c>
      <c r="F391" t="s">
        <v>221</v>
      </c>
      <c r="M391" t="s">
        <v>571</v>
      </c>
      <c r="O391" s="127" t="s">
        <v>205</v>
      </c>
    </row>
    <row r="392" spans="1:15" x14ac:dyDescent="0.3">
      <c r="A392">
        <v>590</v>
      </c>
      <c r="B392" t="s">
        <v>472</v>
      </c>
      <c r="C392" t="s">
        <v>551</v>
      </c>
      <c r="D392" t="s">
        <v>208</v>
      </c>
      <c r="F392" t="s">
        <v>221</v>
      </c>
      <c r="M392" t="s">
        <v>571</v>
      </c>
      <c r="O392" s="127" t="s">
        <v>205</v>
      </c>
    </row>
    <row r="393" spans="1:15" x14ac:dyDescent="0.3">
      <c r="A393">
        <v>880</v>
      </c>
      <c r="B393" t="s">
        <v>473</v>
      </c>
      <c r="C393" t="s">
        <v>204</v>
      </c>
      <c r="D393" t="s">
        <v>208</v>
      </c>
      <c r="E393" t="s">
        <v>474</v>
      </c>
      <c r="F393" t="s">
        <v>221</v>
      </c>
      <c r="M393" t="s">
        <v>571</v>
      </c>
      <c r="O393" s="127" t="s">
        <v>205</v>
      </c>
    </row>
    <row r="394" spans="1:15" x14ac:dyDescent="0.3">
      <c r="A394">
        <v>881</v>
      </c>
      <c r="B394" t="s">
        <v>473</v>
      </c>
      <c r="C394" t="s">
        <v>212</v>
      </c>
      <c r="D394" t="s">
        <v>208</v>
      </c>
      <c r="E394" t="s">
        <v>474</v>
      </c>
      <c r="F394" t="s">
        <v>221</v>
      </c>
      <c r="M394" t="s">
        <v>571</v>
      </c>
      <c r="O394" s="127" t="s">
        <v>205</v>
      </c>
    </row>
    <row r="395" spans="1:15" x14ac:dyDescent="0.3">
      <c r="A395">
        <v>882</v>
      </c>
      <c r="B395" t="s">
        <v>475</v>
      </c>
      <c r="C395" t="s">
        <v>204</v>
      </c>
      <c r="D395" t="s">
        <v>30</v>
      </c>
      <c r="F395" t="s">
        <v>994</v>
      </c>
      <c r="G395" t="s">
        <v>31</v>
      </c>
      <c r="M395">
        <v>0.12</v>
      </c>
      <c r="O395" s="127" t="s">
        <v>992</v>
      </c>
    </row>
    <row r="396" spans="1:15" x14ac:dyDescent="0.3">
      <c r="A396">
        <v>883</v>
      </c>
      <c r="B396" t="s">
        <v>476</v>
      </c>
      <c r="C396" t="s">
        <v>204</v>
      </c>
      <c r="D396" t="s">
        <v>30</v>
      </c>
      <c r="F396" t="s">
        <v>534</v>
      </c>
      <c r="G396" t="s">
        <v>515</v>
      </c>
      <c r="I396" t="s">
        <v>30</v>
      </c>
      <c r="J396" t="s">
        <v>30</v>
      </c>
      <c r="M396">
        <v>0.21</v>
      </c>
      <c r="O396" s="127" t="s">
        <v>977</v>
      </c>
    </row>
    <row r="397" spans="1:15" x14ac:dyDescent="0.3">
      <c r="A397">
        <v>884</v>
      </c>
      <c r="B397" t="s">
        <v>477</v>
      </c>
      <c r="C397" t="s">
        <v>204</v>
      </c>
      <c r="D397" t="s">
        <v>208</v>
      </c>
      <c r="F397" t="s">
        <v>221</v>
      </c>
      <c r="M397" t="s">
        <v>571</v>
      </c>
      <c r="O397" s="127" t="s">
        <v>205</v>
      </c>
    </row>
    <row r="398" spans="1:15" x14ac:dyDescent="0.3">
      <c r="A398">
        <v>885</v>
      </c>
      <c r="B398" t="s">
        <v>478</v>
      </c>
      <c r="C398" t="s">
        <v>204</v>
      </c>
      <c r="F398" t="s">
        <v>221</v>
      </c>
      <c r="M398" t="s">
        <v>571</v>
      </c>
      <c r="O398" s="127" t="s">
        <v>205</v>
      </c>
    </row>
    <row r="399" spans="1:15" x14ac:dyDescent="0.3">
      <c r="A399">
        <v>886</v>
      </c>
      <c r="B399" t="s">
        <v>479</v>
      </c>
      <c r="C399" t="s">
        <v>212</v>
      </c>
      <c r="F399" t="s">
        <v>221</v>
      </c>
      <c r="M399" t="s">
        <v>571</v>
      </c>
      <c r="O399" s="127" t="s">
        <v>205</v>
      </c>
    </row>
    <row r="400" spans="1:15" x14ac:dyDescent="0.3">
      <c r="A400">
        <v>887</v>
      </c>
      <c r="B400" t="s">
        <v>480</v>
      </c>
      <c r="C400" t="s">
        <v>212</v>
      </c>
      <c r="F400" t="s">
        <v>221</v>
      </c>
      <c r="M400" t="s">
        <v>571</v>
      </c>
      <c r="O400" s="127" t="s">
        <v>205</v>
      </c>
    </row>
    <row r="401" spans="1:15" x14ac:dyDescent="0.3">
      <c r="A401">
        <v>888</v>
      </c>
      <c r="B401" t="s">
        <v>481</v>
      </c>
      <c r="C401" t="s">
        <v>204</v>
      </c>
      <c r="F401" t="s">
        <v>221</v>
      </c>
      <c r="M401" t="s">
        <v>571</v>
      </c>
      <c r="O401" s="127" t="s">
        <v>205</v>
      </c>
    </row>
    <row r="402" spans="1:15" x14ac:dyDescent="0.3">
      <c r="A402">
        <v>915</v>
      </c>
      <c r="B402" t="s">
        <v>482</v>
      </c>
      <c r="C402" t="s">
        <v>204</v>
      </c>
      <c r="D402" t="s">
        <v>208</v>
      </c>
      <c r="E402" t="s">
        <v>469</v>
      </c>
      <c r="F402" t="s">
        <v>221</v>
      </c>
      <c r="M402" t="s">
        <v>571</v>
      </c>
      <c r="O402" s="127" t="s">
        <v>205</v>
      </c>
    </row>
    <row r="403" spans="1:15" x14ac:dyDescent="0.3">
      <c r="A403">
        <v>918</v>
      </c>
      <c r="B403" t="s">
        <v>483</v>
      </c>
      <c r="C403" t="s">
        <v>204</v>
      </c>
      <c r="D403" t="s">
        <v>208</v>
      </c>
      <c r="F403" t="s">
        <v>221</v>
      </c>
      <c r="M403" t="s">
        <v>571</v>
      </c>
      <c r="O403" s="127" t="s">
        <v>205</v>
      </c>
    </row>
    <row r="404" spans="1:15" x14ac:dyDescent="0.3">
      <c r="A404">
        <v>923</v>
      </c>
      <c r="B404" t="s">
        <v>484</v>
      </c>
      <c r="C404" t="s">
        <v>212</v>
      </c>
      <c r="D404" t="s">
        <v>205</v>
      </c>
      <c r="F404" t="s">
        <v>219</v>
      </c>
      <c r="M404" t="s">
        <v>571</v>
      </c>
      <c r="O404" s="127" t="s">
        <v>205</v>
      </c>
    </row>
    <row r="405" spans="1:15" x14ac:dyDescent="0.3">
      <c r="A405">
        <v>924</v>
      </c>
      <c r="B405" t="s">
        <v>485</v>
      </c>
      <c r="C405" t="s">
        <v>222</v>
      </c>
      <c r="D405" t="s">
        <v>205</v>
      </c>
      <c r="F405" t="s">
        <v>220</v>
      </c>
      <c r="M405" t="s">
        <v>571</v>
      </c>
      <c r="O405" s="127" t="s">
        <v>205</v>
      </c>
    </row>
    <row r="406" spans="1:15" x14ac:dyDescent="0.3">
      <c r="A406">
        <v>925</v>
      </c>
      <c r="B406" t="s">
        <v>486</v>
      </c>
      <c r="C406" t="s">
        <v>212</v>
      </c>
      <c r="D406" t="s">
        <v>208</v>
      </c>
      <c r="F406" t="s">
        <v>219</v>
      </c>
      <c r="M406" t="s">
        <v>571</v>
      </c>
      <c r="O406" s="127" t="s">
        <v>205</v>
      </c>
    </row>
    <row r="407" spans="1:15" x14ac:dyDescent="0.3">
      <c r="A407">
        <v>927</v>
      </c>
      <c r="B407" t="s">
        <v>487</v>
      </c>
      <c r="C407" t="s">
        <v>222</v>
      </c>
      <c r="D407" t="s">
        <v>205</v>
      </c>
      <c r="F407" t="s">
        <v>219</v>
      </c>
      <c r="M407" t="s">
        <v>571</v>
      </c>
      <c r="O407" s="127" t="s">
        <v>205</v>
      </c>
    </row>
    <row r="408" spans="1:15" x14ac:dyDescent="0.3">
      <c r="A408">
        <v>928</v>
      </c>
      <c r="B408" t="s">
        <v>488</v>
      </c>
      <c r="C408" t="s">
        <v>204</v>
      </c>
      <c r="D408" t="s">
        <v>208</v>
      </c>
      <c r="F408" t="s">
        <v>221</v>
      </c>
      <c r="M408" t="s">
        <v>571</v>
      </c>
      <c r="O408" s="127" t="s">
        <v>205</v>
      </c>
    </row>
    <row r="409" spans="1:15" x14ac:dyDescent="0.3">
      <c r="A409">
        <v>958</v>
      </c>
      <c r="B409" t="s">
        <v>489</v>
      </c>
      <c r="C409" t="s">
        <v>222</v>
      </c>
      <c r="D409" t="s">
        <v>205</v>
      </c>
      <c r="F409" t="s">
        <v>219</v>
      </c>
      <c r="M409" t="s">
        <v>571</v>
      </c>
      <c r="O409" s="127" t="s">
        <v>205</v>
      </c>
    </row>
    <row r="410" spans="1:15" x14ac:dyDescent="0.3">
      <c r="A410">
        <v>961</v>
      </c>
      <c r="B410" t="s">
        <v>490</v>
      </c>
      <c r="C410" t="s">
        <v>207</v>
      </c>
      <c r="D410" t="s">
        <v>208</v>
      </c>
      <c r="F410" t="s">
        <v>219</v>
      </c>
      <c r="M410" t="s">
        <v>571</v>
      </c>
      <c r="O410" s="127" t="s">
        <v>205</v>
      </c>
    </row>
    <row r="411" spans="1:15" x14ac:dyDescent="0.3">
      <c r="A411">
        <v>920</v>
      </c>
      <c r="B411" t="s">
        <v>491</v>
      </c>
      <c r="C411" t="s">
        <v>222</v>
      </c>
      <c r="D411" t="s">
        <v>205</v>
      </c>
      <c r="F411" t="s">
        <v>219</v>
      </c>
      <c r="H411" t="s">
        <v>208</v>
      </c>
      <c r="M411">
        <v>0.4</v>
      </c>
      <c r="O411" s="127" t="s">
        <v>205</v>
      </c>
    </row>
    <row r="412" spans="1:15" x14ac:dyDescent="0.3">
      <c r="A412">
        <v>930</v>
      </c>
      <c r="B412" t="s">
        <v>492</v>
      </c>
      <c r="C412" t="s">
        <v>222</v>
      </c>
      <c r="D412" t="s">
        <v>205</v>
      </c>
      <c r="F412" t="s">
        <v>219</v>
      </c>
      <c r="H412" t="s">
        <v>208</v>
      </c>
      <c r="M412" t="s">
        <v>571</v>
      </c>
      <c r="O412" s="127" t="s">
        <v>205</v>
      </c>
    </row>
    <row r="413" spans="1:15" x14ac:dyDescent="0.3">
      <c r="A413">
        <v>940</v>
      </c>
      <c r="B413" t="s">
        <v>493</v>
      </c>
      <c r="C413" t="s">
        <v>222</v>
      </c>
      <c r="D413" t="s">
        <v>205</v>
      </c>
      <c r="F413" t="s">
        <v>219</v>
      </c>
      <c r="M413" t="s">
        <v>571</v>
      </c>
      <c r="O413" s="127" t="s">
        <v>205</v>
      </c>
    </row>
    <row r="414" spans="1:15" x14ac:dyDescent="0.3">
      <c r="A414">
        <v>941</v>
      </c>
      <c r="B414" t="s">
        <v>494</v>
      </c>
      <c r="C414" t="s">
        <v>204</v>
      </c>
      <c r="D414" t="s">
        <v>208</v>
      </c>
      <c r="F414" t="s">
        <v>990</v>
      </c>
      <c r="M414" t="s">
        <v>571</v>
      </c>
      <c r="O414" s="127" t="s">
        <v>993</v>
      </c>
    </row>
    <row r="415" spans="1:15" x14ac:dyDescent="0.3">
      <c r="A415">
        <v>952</v>
      </c>
      <c r="B415" t="s">
        <v>495</v>
      </c>
      <c r="C415" t="s">
        <v>222</v>
      </c>
      <c r="D415" t="s">
        <v>205</v>
      </c>
      <c r="F415" t="s">
        <v>219</v>
      </c>
      <c r="M415" t="s">
        <v>571</v>
      </c>
      <c r="O415" s="127" t="s">
        <v>205</v>
      </c>
    </row>
    <row r="416" spans="1:15" x14ac:dyDescent="0.3">
      <c r="A416">
        <v>955</v>
      </c>
      <c r="B416" t="s">
        <v>496</v>
      </c>
      <c r="C416" t="s">
        <v>222</v>
      </c>
      <c r="D416" t="s">
        <v>205</v>
      </c>
      <c r="F416" t="s">
        <v>219</v>
      </c>
      <c r="M416" t="s">
        <v>571</v>
      </c>
      <c r="O416" s="127" t="s">
        <v>205</v>
      </c>
    </row>
    <row r="417" spans="1:15" x14ac:dyDescent="0.3">
      <c r="A417">
        <v>956</v>
      </c>
      <c r="B417" t="s">
        <v>497</v>
      </c>
      <c r="C417" t="s">
        <v>222</v>
      </c>
      <c r="D417" t="s">
        <v>205</v>
      </c>
      <c r="F417" t="s">
        <v>219</v>
      </c>
      <c r="M417" t="s">
        <v>571</v>
      </c>
      <c r="O417" s="127" t="s">
        <v>205</v>
      </c>
    </row>
    <row r="418" spans="1:15" x14ac:dyDescent="0.3">
      <c r="A418">
        <v>960</v>
      </c>
      <c r="B418" t="s">
        <v>498</v>
      </c>
      <c r="C418" t="s">
        <v>212</v>
      </c>
      <c r="D418" t="s">
        <v>208</v>
      </c>
      <c r="F418" t="s">
        <v>219</v>
      </c>
      <c r="M418" t="s">
        <v>571</v>
      </c>
      <c r="O418" s="127" t="s">
        <v>205</v>
      </c>
    </row>
    <row r="419" spans="1:15" x14ac:dyDescent="0.3">
      <c r="A419">
        <v>965</v>
      </c>
      <c r="B419" t="s">
        <v>499</v>
      </c>
      <c r="C419" t="s">
        <v>222</v>
      </c>
      <c r="D419" t="s">
        <v>205</v>
      </c>
      <c r="F419" t="s">
        <v>219</v>
      </c>
      <c r="M419" t="s">
        <v>571</v>
      </c>
      <c r="O419" s="127" t="s">
        <v>205</v>
      </c>
    </row>
    <row r="420" spans="1:15" x14ac:dyDescent="0.3">
      <c r="A420">
        <v>966</v>
      </c>
      <c r="B420" t="s">
        <v>500</v>
      </c>
      <c r="C420" t="s">
        <v>222</v>
      </c>
      <c r="D420" t="s">
        <v>205</v>
      </c>
      <c r="F420" t="s">
        <v>219</v>
      </c>
      <c r="M420" t="s">
        <v>571</v>
      </c>
      <c r="O420" s="127" t="s">
        <v>205</v>
      </c>
    </row>
    <row r="421" spans="1:15" x14ac:dyDescent="0.3">
      <c r="A421">
        <v>972</v>
      </c>
      <c r="B421" t="s">
        <v>501</v>
      </c>
      <c r="C421" t="s">
        <v>212</v>
      </c>
      <c r="D421" t="s">
        <v>205</v>
      </c>
      <c r="F421" t="s">
        <v>219</v>
      </c>
      <c r="H421" t="s">
        <v>208</v>
      </c>
      <c r="M421" t="s">
        <v>571</v>
      </c>
      <c r="O421" s="127" t="s">
        <v>205</v>
      </c>
    </row>
    <row r="422" spans="1:15" x14ac:dyDescent="0.3">
      <c r="A422">
        <v>980</v>
      </c>
      <c r="B422" t="s">
        <v>502</v>
      </c>
      <c r="C422" t="s">
        <v>222</v>
      </c>
      <c r="D422" t="s">
        <v>205</v>
      </c>
      <c r="F422" t="s">
        <v>219</v>
      </c>
      <c r="M422" t="s">
        <v>571</v>
      </c>
      <c r="O422" s="127" t="s">
        <v>205</v>
      </c>
    </row>
    <row r="423" spans="1:15" x14ac:dyDescent="0.3">
      <c r="A423">
        <v>981</v>
      </c>
      <c r="B423" t="s">
        <v>503</v>
      </c>
      <c r="C423" t="s">
        <v>222</v>
      </c>
      <c r="D423" t="s">
        <v>205</v>
      </c>
      <c r="F423" t="s">
        <v>219</v>
      </c>
      <c r="H423" t="s">
        <v>208</v>
      </c>
      <c r="M423" t="s">
        <v>571</v>
      </c>
      <c r="O423" s="127" t="s">
        <v>205</v>
      </c>
    </row>
    <row r="424" spans="1:15" x14ac:dyDescent="0.3">
      <c r="A424">
        <v>982</v>
      </c>
      <c r="B424" t="s">
        <v>504</v>
      </c>
      <c r="C424" t="s">
        <v>222</v>
      </c>
      <c r="D424" t="s">
        <v>205</v>
      </c>
      <c r="F424" t="s">
        <v>219</v>
      </c>
      <c r="H424" t="s">
        <v>208</v>
      </c>
      <c r="M424">
        <v>0.13</v>
      </c>
      <c r="O424" s="127" t="s">
        <v>205</v>
      </c>
    </row>
    <row r="425" spans="1:15" x14ac:dyDescent="0.3">
      <c r="A425">
        <v>983</v>
      </c>
      <c r="B425" t="s">
        <v>505</v>
      </c>
      <c r="C425" t="s">
        <v>222</v>
      </c>
      <c r="D425" t="s">
        <v>205</v>
      </c>
      <c r="F425" t="s">
        <v>419</v>
      </c>
      <c r="H425" t="s">
        <v>208</v>
      </c>
      <c r="M425">
        <v>0.13</v>
      </c>
      <c r="O425" s="127" t="s">
        <v>205</v>
      </c>
    </row>
    <row r="426" spans="1:15" x14ac:dyDescent="0.3">
      <c r="A426">
        <v>990</v>
      </c>
      <c r="B426" t="s">
        <v>506</v>
      </c>
      <c r="C426" t="s">
        <v>222</v>
      </c>
      <c r="D426" t="s">
        <v>205</v>
      </c>
      <c r="F426" t="s">
        <v>219</v>
      </c>
      <c r="H426" t="s">
        <v>208</v>
      </c>
      <c r="M426" t="s">
        <v>571</v>
      </c>
      <c r="O426" s="127" t="s">
        <v>205</v>
      </c>
    </row>
    <row r="427" spans="1:15" x14ac:dyDescent="0.3">
      <c r="A427">
        <v>991</v>
      </c>
      <c r="B427" t="s">
        <v>507</v>
      </c>
      <c r="C427" t="s">
        <v>222</v>
      </c>
      <c r="D427" t="s">
        <v>205</v>
      </c>
      <c r="F427" t="s">
        <v>219</v>
      </c>
      <c r="M427" t="s">
        <v>571</v>
      </c>
      <c r="O427" s="127" t="s">
        <v>205</v>
      </c>
    </row>
    <row r="428" spans="1:15" x14ac:dyDescent="0.3">
      <c r="A428">
        <v>992</v>
      </c>
      <c r="B428" t="s">
        <v>508</v>
      </c>
      <c r="C428" t="s">
        <v>222</v>
      </c>
      <c r="D428" t="s">
        <v>205</v>
      </c>
      <c r="F428" t="s">
        <v>219</v>
      </c>
      <c r="M428" t="s">
        <v>571</v>
      </c>
      <c r="O428" s="127" t="s">
        <v>205</v>
      </c>
    </row>
    <row r="429" spans="1:15" x14ac:dyDescent="0.3">
      <c r="A429">
        <v>994</v>
      </c>
      <c r="B429" t="s">
        <v>509</v>
      </c>
      <c r="C429" t="s">
        <v>212</v>
      </c>
      <c r="D429" t="s">
        <v>208</v>
      </c>
      <c r="F429" t="s">
        <v>219</v>
      </c>
      <c r="H429" t="s">
        <v>208</v>
      </c>
      <c r="M429" t="s">
        <v>571</v>
      </c>
      <c r="O429" s="127" t="s">
        <v>205</v>
      </c>
    </row>
    <row r="430" spans="1:15" x14ac:dyDescent="0.3">
      <c r="A430">
        <v>995</v>
      </c>
      <c r="B430" t="s">
        <v>510</v>
      </c>
      <c r="C430" t="s">
        <v>222</v>
      </c>
      <c r="D430" t="s">
        <v>205</v>
      </c>
      <c r="F430" t="s">
        <v>219</v>
      </c>
      <c r="H430" t="s">
        <v>208</v>
      </c>
      <c r="M430" t="s">
        <v>571</v>
      </c>
      <c r="O430" s="127" t="s">
        <v>205</v>
      </c>
    </row>
    <row r="431" spans="1:15" x14ac:dyDescent="0.3">
      <c r="A431">
        <v>996</v>
      </c>
      <c r="B431" t="s">
        <v>511</v>
      </c>
      <c r="C431" t="s">
        <v>991</v>
      </c>
      <c r="D431" t="s">
        <v>208</v>
      </c>
      <c r="F431" t="s">
        <v>219</v>
      </c>
      <c r="H431" t="s">
        <v>208</v>
      </c>
      <c r="M431" t="s">
        <v>571</v>
      </c>
      <c r="O431" s="127" t="s">
        <v>205</v>
      </c>
    </row>
    <row r="432" spans="1:15" x14ac:dyDescent="0.3">
      <c r="A432">
        <v>998</v>
      </c>
      <c r="B432" t="s">
        <v>512</v>
      </c>
      <c r="C432" t="s">
        <v>222</v>
      </c>
      <c r="D432" t="s">
        <v>205</v>
      </c>
      <c r="F432" t="s">
        <v>219</v>
      </c>
      <c r="M432" t="s">
        <v>571</v>
      </c>
      <c r="O432" s="127" t="s">
        <v>205</v>
      </c>
    </row>
    <row r="433" spans="1:15" x14ac:dyDescent="0.3">
      <c r="A433">
        <v>999</v>
      </c>
      <c r="B433" t="s">
        <v>513</v>
      </c>
      <c r="C433" t="s">
        <v>204</v>
      </c>
      <c r="D433" t="s">
        <v>208</v>
      </c>
      <c r="E433" t="s">
        <v>218</v>
      </c>
      <c r="F433" t="s">
        <v>219</v>
      </c>
      <c r="M433" t="s">
        <v>571</v>
      </c>
      <c r="O433" s="127" t="s">
        <v>205</v>
      </c>
    </row>
    <row r="434" spans="1:15" x14ac:dyDescent="0.3">
      <c r="A434">
        <v>997</v>
      </c>
      <c r="B434" t="s">
        <v>1024</v>
      </c>
      <c r="C434" t="s">
        <v>222</v>
      </c>
      <c r="F434" t="s">
        <v>219</v>
      </c>
      <c r="M434" t="s">
        <v>571</v>
      </c>
      <c r="O434" s="127" t="s">
        <v>205</v>
      </c>
    </row>
  </sheetData>
  <sheetProtection algorithmName="SHA-512" hashValue="b9ChsHIiK5XjtDTw8BNDpoavkzJcvzSa3lG6kpkkxcizXSyY1skOjH9M0FfOG548gVwcFBIRN2Eb04FZRBC3og==" saltValue="Nqu8npY0ivga3xbrd+EMPQ==" spinCount="100000" sheet="1" objects="1" scenarios="1"/>
  <autoFilter ref="A2:P469" xr:uid="{00000000-0001-0000-0400-000000000000}">
    <filterColumn colId="8" showButton="0"/>
    <filterColumn colId="9" showButton="0"/>
    <filterColumn colId="10" showButton="0"/>
    <filterColumn colId="11" showButton="0"/>
  </autoFilter>
  <sortState xmlns:xlrd2="http://schemas.microsoft.com/office/spreadsheetml/2017/richdata2" ref="AB46:AE122">
    <sortCondition ref="AB46:AB122"/>
  </sortState>
  <mergeCells count="1">
    <mergeCell ref="I2:M2"/>
  </mergeCells>
  <phoneticPr fontId="75" type="noConversion"/>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4</vt:i4>
      </vt:variant>
    </vt:vector>
  </HeadingPairs>
  <TitlesOfParts>
    <vt:vector size="4" baseType="lpstr">
      <vt:lpstr>Hinweise</vt:lpstr>
      <vt:lpstr>Kurzanleitung</vt:lpstr>
      <vt:lpstr>Rechner_ÖR2uHALM2C.1</vt:lpstr>
      <vt:lpstr>NC-Liste HALM 2 &amp; AGZ</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2025-04-04T09:10:47Z</dcterms:modified>
</cp:coreProperties>
</file>