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filterPrivacy="1" codeName="DieseArbeitsmappe"/>
  <xr:revisionPtr revIDLastSave="0" documentId="13_ncr:1_{637A0793-6AFB-4796-8657-9077038C7B58}" xr6:coauthVersionLast="47" xr6:coauthVersionMax="47" xr10:uidLastSave="{00000000-0000-0000-0000-000000000000}"/>
  <bookViews>
    <workbookView xWindow="28680" yWindow="-120" windowWidth="29040" windowHeight="15720" xr2:uid="{00000000-000D-0000-FFFF-FFFF00000000}"/>
  </bookViews>
  <sheets>
    <sheet name="Hinweise" sheetId="3" r:id="rId1"/>
    <sheet name="Kurzanleitung" sheetId="4" r:id="rId2"/>
    <sheet name="Rechner_ÖR2uHALM2C.1" sheetId="1" r:id="rId3"/>
    <sheet name=" Förderfähige Kulturen HALM 2" sheetId="10" r:id="rId4"/>
    <sheet name="Übersicht" sheetId="9" r:id="rId5"/>
    <sheet name="Datengrundlage" sheetId="2" state="veryHidden" r:id="rId6"/>
  </sheets>
  <definedNames>
    <definedName name="_xlnm._FilterDatabase" localSheetId="5" hidden="1">Datengrundlage!$A$2:$P$481</definedName>
    <definedName name="_xlnm._FilterDatabase" localSheetId="2" hidden="1">'Rechner_ÖR2uHALM2C.1'!$M$1:$M$251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B318" i="2" l="1"/>
  <c r="AC318" i="2" s="1"/>
  <c r="AB317" i="2"/>
  <c r="AC317" i="2" s="1"/>
  <c r="AB316" i="2"/>
  <c r="AC316" i="2" s="1"/>
  <c r="AB315" i="2"/>
  <c r="AC315" i="2" s="1"/>
  <c r="AB314" i="2"/>
  <c r="AC314" i="2" s="1"/>
  <c r="AB313" i="2"/>
  <c r="AC313" i="2" s="1"/>
  <c r="AB312" i="2"/>
  <c r="AC312" i="2" s="1"/>
  <c r="AB311" i="2"/>
  <c r="AC311" i="2" s="1"/>
  <c r="AB310" i="2"/>
  <c r="AC310" i="2" s="1"/>
  <c r="AB309" i="2"/>
  <c r="AC309" i="2" s="1"/>
  <c r="AB308" i="2"/>
  <c r="AC308" i="2" s="1"/>
  <c r="AC307" i="2"/>
  <c r="AB307" i="2"/>
  <c r="AB306" i="2"/>
  <c r="AC306" i="2" s="1"/>
  <c r="AB305" i="2"/>
  <c r="AC305" i="2" s="1"/>
  <c r="AB304" i="2"/>
  <c r="AC304" i="2" s="1"/>
  <c r="AC303" i="2"/>
  <c r="AB303" i="2"/>
  <c r="AB302" i="2"/>
  <c r="AC302" i="2" s="1"/>
  <c r="AB301" i="2"/>
  <c r="AC301" i="2" s="1"/>
  <c r="AB300" i="2"/>
  <c r="AC300" i="2" s="1"/>
  <c r="AB299" i="2"/>
  <c r="AC299" i="2" s="1"/>
  <c r="AB298" i="2"/>
  <c r="AC298" i="2" s="1"/>
  <c r="AB297" i="2"/>
  <c r="AC297" i="2" s="1"/>
  <c r="AB296" i="2"/>
  <c r="AC296" i="2" s="1"/>
  <c r="AB295" i="2"/>
  <c r="AC295" i="2" s="1"/>
  <c r="AB294" i="2"/>
  <c r="AC294" i="2" s="1"/>
  <c r="AB293" i="2"/>
  <c r="AC293" i="2" s="1"/>
  <c r="AB292" i="2"/>
  <c r="AC292" i="2" s="1"/>
  <c r="AB291" i="2"/>
  <c r="AC291" i="2" s="1"/>
  <c r="AB290" i="2"/>
  <c r="AC290" i="2" s="1"/>
  <c r="AB289" i="2"/>
  <c r="AC289" i="2" s="1"/>
  <c r="AB288" i="2"/>
  <c r="AC288" i="2" s="1"/>
  <c r="AB287" i="2"/>
  <c r="AC287" i="2" s="1"/>
  <c r="AB286" i="2"/>
  <c r="AC286" i="2" s="1"/>
  <c r="AB285" i="2"/>
  <c r="AC285" i="2" s="1"/>
  <c r="AB284" i="2"/>
  <c r="AC284" i="2" s="1"/>
  <c r="AB283" i="2"/>
  <c r="AC283" i="2" s="1"/>
  <c r="AB282" i="2"/>
  <c r="AC282" i="2" s="1"/>
  <c r="AB281" i="2"/>
  <c r="AC281" i="2" s="1"/>
  <c r="AB280" i="2"/>
  <c r="AC280" i="2" s="1"/>
  <c r="B5" i="9" l="1" a="1"/>
  <c r="H14" i="9"/>
  <c r="H15" i="9"/>
  <c r="H16" i="9"/>
  <c r="H17" i="9"/>
  <c r="H18" i="9"/>
  <c r="H19" i="9"/>
  <c r="H20" i="9"/>
  <c r="H21" i="9"/>
  <c r="H22" i="9"/>
  <c r="H23" i="9"/>
  <c r="H24" i="9"/>
  <c r="H25" i="9"/>
  <c r="H26" i="9"/>
  <c r="H27" i="9"/>
  <c r="H28" i="9"/>
  <c r="H29" i="9"/>
  <c r="H30" i="9"/>
  <c r="B5" i="9" l="1"/>
  <c r="H5" i="9" s="1"/>
  <c r="H9" i="9"/>
  <c r="H11" i="9"/>
  <c r="H8" i="9"/>
  <c r="H12" i="9"/>
  <c r="H13" i="9"/>
  <c r="H10" i="9"/>
  <c r="H7" i="9"/>
  <c r="H6" i="9"/>
  <c r="C14" i="9" l="1"/>
  <c r="E14" i="9"/>
  <c r="F14" i="9"/>
  <c r="G14" i="9"/>
  <c r="C15" i="9"/>
  <c r="E15" i="9"/>
  <c r="F15" i="9"/>
  <c r="G15" i="9"/>
  <c r="C16" i="9"/>
  <c r="E16" i="9"/>
  <c r="F16" i="9"/>
  <c r="G16" i="9"/>
  <c r="C17" i="9"/>
  <c r="E17" i="9"/>
  <c r="F17" i="9"/>
  <c r="G17" i="9"/>
  <c r="C18" i="9"/>
  <c r="E18" i="9"/>
  <c r="F18" i="9"/>
  <c r="G18" i="9"/>
  <c r="C19" i="9"/>
  <c r="E19" i="9"/>
  <c r="F19" i="9"/>
  <c r="G19" i="9"/>
  <c r="C20" i="9"/>
  <c r="E20" i="9"/>
  <c r="F20" i="9"/>
  <c r="G20" i="9"/>
  <c r="C21" i="9"/>
  <c r="E21" i="9"/>
  <c r="F21" i="9"/>
  <c r="G21" i="9"/>
  <c r="C22" i="9"/>
  <c r="E22" i="9"/>
  <c r="F22" i="9"/>
  <c r="G22" i="9"/>
  <c r="C23" i="9"/>
  <c r="E23" i="9"/>
  <c r="F23" i="9"/>
  <c r="G23" i="9"/>
  <c r="C24" i="9"/>
  <c r="E24" i="9"/>
  <c r="F24" i="9"/>
  <c r="G24" i="9"/>
  <c r="C25" i="9"/>
  <c r="E25" i="9"/>
  <c r="F25" i="9"/>
  <c r="G25" i="9"/>
  <c r="C26" i="9"/>
  <c r="E26" i="9"/>
  <c r="F26" i="9"/>
  <c r="G26" i="9"/>
  <c r="C27" i="9"/>
  <c r="E27" i="9"/>
  <c r="F27" i="9"/>
  <c r="G27" i="9"/>
  <c r="C28" i="9"/>
  <c r="E28" i="9"/>
  <c r="F28" i="9"/>
  <c r="G28" i="9"/>
  <c r="C29" i="9"/>
  <c r="E29" i="9"/>
  <c r="F29" i="9"/>
  <c r="G29" i="9"/>
  <c r="C30" i="9"/>
  <c r="E30" i="9"/>
  <c r="F30" i="9"/>
  <c r="G30" i="9"/>
  <c r="J51" i="1"/>
  <c r="F51" i="1"/>
  <c r="AD124" i="2"/>
  <c r="AE124" i="2" s="1"/>
  <c r="AD125" i="2"/>
  <c r="AE125" i="2" s="1"/>
  <c r="AD135" i="2"/>
  <c r="AE135" i="2" s="1"/>
  <c r="AD136" i="2"/>
  <c r="AE136" i="2" s="1"/>
  <c r="R52" i="1"/>
  <c r="R53" i="1"/>
  <c r="R54" i="1"/>
  <c r="R55" i="1"/>
  <c r="R56" i="1"/>
  <c r="R57" i="1"/>
  <c r="R58" i="1"/>
  <c r="R59" i="1"/>
  <c r="R60" i="1"/>
  <c r="R61" i="1"/>
  <c r="R62" i="1"/>
  <c r="R63" i="1"/>
  <c r="R64" i="1"/>
  <c r="R65" i="1"/>
  <c r="R66" i="1"/>
  <c r="R67" i="1"/>
  <c r="R68" i="1"/>
  <c r="R69" i="1"/>
  <c r="R70" i="1"/>
  <c r="R71" i="1"/>
  <c r="R72" i="1"/>
  <c r="R73" i="1"/>
  <c r="R74" i="1"/>
  <c r="R75" i="1"/>
  <c r="R76" i="1"/>
  <c r="R77" i="1"/>
  <c r="R78" i="1"/>
  <c r="R79" i="1"/>
  <c r="R80" i="1"/>
  <c r="R81" i="1"/>
  <c r="R82" i="1"/>
  <c r="R83" i="1"/>
  <c r="R84" i="1"/>
  <c r="R85" i="1"/>
  <c r="R86" i="1"/>
  <c r="R87" i="1"/>
  <c r="R88" i="1"/>
  <c r="R89" i="1"/>
  <c r="R90" i="1"/>
  <c r="R91" i="1"/>
  <c r="R92" i="1"/>
  <c r="R93" i="1"/>
  <c r="R94" i="1"/>
  <c r="R95" i="1"/>
  <c r="R96" i="1"/>
  <c r="R97" i="1"/>
  <c r="R98" i="1"/>
  <c r="R99" i="1"/>
  <c r="R100" i="1"/>
  <c r="R101" i="1"/>
  <c r="R102" i="1"/>
  <c r="R103" i="1"/>
  <c r="R104" i="1"/>
  <c r="R105" i="1"/>
  <c r="R106" i="1"/>
  <c r="R107" i="1"/>
  <c r="R108" i="1"/>
  <c r="R109" i="1"/>
  <c r="R110" i="1"/>
  <c r="R111" i="1"/>
  <c r="R112" i="1"/>
  <c r="R113" i="1"/>
  <c r="R114" i="1"/>
  <c r="R115" i="1"/>
  <c r="R116" i="1"/>
  <c r="R117" i="1"/>
  <c r="R118" i="1"/>
  <c r="R119" i="1"/>
  <c r="R120" i="1"/>
  <c r="R121" i="1"/>
  <c r="R122" i="1"/>
  <c r="R123" i="1"/>
  <c r="R124" i="1"/>
  <c r="R125" i="1"/>
  <c r="R126" i="1"/>
  <c r="R127" i="1"/>
  <c r="R128" i="1"/>
  <c r="R129" i="1"/>
  <c r="R130" i="1"/>
  <c r="R131" i="1"/>
  <c r="R132" i="1"/>
  <c r="R133" i="1"/>
  <c r="R134" i="1"/>
  <c r="R135" i="1"/>
  <c r="R136" i="1"/>
  <c r="R137" i="1"/>
  <c r="R138" i="1"/>
  <c r="R139" i="1"/>
  <c r="R140" i="1"/>
  <c r="R141" i="1"/>
  <c r="R142" i="1"/>
  <c r="R143" i="1"/>
  <c r="R144" i="1"/>
  <c r="R145" i="1"/>
  <c r="R146" i="1"/>
  <c r="R147" i="1"/>
  <c r="R148" i="1"/>
  <c r="R149" i="1"/>
  <c r="R150" i="1"/>
  <c r="R151" i="1"/>
  <c r="R152" i="1"/>
  <c r="R153" i="1"/>
  <c r="R154" i="1"/>
  <c r="R155" i="1"/>
  <c r="R156" i="1"/>
  <c r="R157" i="1"/>
  <c r="R158" i="1"/>
  <c r="R159" i="1"/>
  <c r="R160" i="1"/>
  <c r="R161" i="1"/>
  <c r="R162" i="1"/>
  <c r="R163" i="1"/>
  <c r="R164" i="1"/>
  <c r="R165" i="1"/>
  <c r="R166" i="1"/>
  <c r="R167" i="1"/>
  <c r="R168" i="1"/>
  <c r="R169" i="1"/>
  <c r="R170" i="1"/>
  <c r="R171" i="1"/>
  <c r="R172" i="1"/>
  <c r="R173" i="1"/>
  <c r="R174" i="1"/>
  <c r="R175" i="1"/>
  <c r="R176" i="1"/>
  <c r="R177" i="1"/>
  <c r="R178" i="1"/>
  <c r="R179" i="1"/>
  <c r="R180" i="1"/>
  <c r="R181" i="1"/>
  <c r="R182" i="1"/>
  <c r="R183" i="1"/>
  <c r="R184" i="1"/>
  <c r="R185" i="1"/>
  <c r="R186" i="1"/>
  <c r="R187" i="1"/>
  <c r="R188" i="1"/>
  <c r="R189" i="1"/>
  <c r="R190" i="1"/>
  <c r="R191" i="1"/>
  <c r="R192" i="1"/>
  <c r="R193" i="1"/>
  <c r="R194" i="1"/>
  <c r="R195" i="1"/>
  <c r="R196" i="1"/>
  <c r="R197" i="1"/>
  <c r="R198" i="1"/>
  <c r="R199" i="1"/>
  <c r="R200" i="1"/>
  <c r="R201" i="1"/>
  <c r="R202" i="1"/>
  <c r="R203" i="1"/>
  <c r="R204" i="1"/>
  <c r="R205" i="1"/>
  <c r="R206" i="1"/>
  <c r="R207" i="1"/>
  <c r="R208" i="1"/>
  <c r="R209" i="1"/>
  <c r="R210" i="1"/>
  <c r="R211" i="1"/>
  <c r="R212" i="1"/>
  <c r="R213" i="1"/>
  <c r="R214" i="1"/>
  <c r="R215" i="1"/>
  <c r="R216" i="1"/>
  <c r="R217" i="1"/>
  <c r="R218" i="1"/>
  <c r="R219" i="1"/>
  <c r="R220" i="1"/>
  <c r="R221" i="1"/>
  <c r="R222" i="1"/>
  <c r="R223" i="1"/>
  <c r="R224" i="1"/>
  <c r="R225" i="1"/>
  <c r="R226" i="1"/>
  <c r="R227" i="1"/>
  <c r="R228" i="1"/>
  <c r="R229" i="1"/>
  <c r="R230" i="1"/>
  <c r="R231" i="1"/>
  <c r="R232" i="1"/>
  <c r="R233" i="1"/>
  <c r="R234" i="1"/>
  <c r="R235" i="1"/>
  <c r="R236" i="1"/>
  <c r="R237" i="1"/>
  <c r="R238" i="1"/>
  <c r="R239" i="1"/>
  <c r="R240" i="1"/>
  <c r="R241" i="1"/>
  <c r="R242" i="1"/>
  <c r="R243" i="1"/>
  <c r="R244" i="1"/>
  <c r="R245" i="1"/>
  <c r="R246" i="1"/>
  <c r="R247" i="1"/>
  <c r="R248" i="1"/>
  <c r="R249" i="1"/>
  <c r="R250" i="1"/>
  <c r="R51" i="1"/>
  <c r="V52" i="1"/>
  <c r="V53" i="1"/>
  <c r="V54" i="1"/>
  <c r="V55" i="1"/>
  <c r="V56" i="1"/>
  <c r="V57" i="1"/>
  <c r="V58" i="1"/>
  <c r="V59" i="1"/>
  <c r="V60" i="1"/>
  <c r="V61" i="1"/>
  <c r="V62" i="1"/>
  <c r="V63" i="1"/>
  <c r="V64" i="1"/>
  <c r="V65" i="1"/>
  <c r="V66" i="1"/>
  <c r="V67" i="1"/>
  <c r="V68" i="1"/>
  <c r="V69" i="1"/>
  <c r="V70" i="1"/>
  <c r="V71" i="1"/>
  <c r="V72" i="1"/>
  <c r="V73" i="1"/>
  <c r="V74" i="1"/>
  <c r="V75" i="1"/>
  <c r="V76" i="1"/>
  <c r="V77" i="1"/>
  <c r="V78" i="1"/>
  <c r="V79" i="1"/>
  <c r="V80" i="1"/>
  <c r="V81" i="1"/>
  <c r="V82" i="1"/>
  <c r="V83" i="1"/>
  <c r="V84" i="1"/>
  <c r="V85" i="1"/>
  <c r="V86" i="1"/>
  <c r="V87" i="1"/>
  <c r="V88" i="1"/>
  <c r="V89" i="1"/>
  <c r="V90" i="1"/>
  <c r="V91" i="1"/>
  <c r="V92" i="1"/>
  <c r="V93" i="1"/>
  <c r="V94" i="1"/>
  <c r="V95" i="1"/>
  <c r="V96" i="1"/>
  <c r="V97" i="1"/>
  <c r="V98" i="1"/>
  <c r="V99" i="1"/>
  <c r="V100" i="1"/>
  <c r="V101" i="1"/>
  <c r="V102" i="1"/>
  <c r="V103" i="1"/>
  <c r="V104" i="1"/>
  <c r="V105" i="1"/>
  <c r="V106" i="1"/>
  <c r="V107" i="1"/>
  <c r="V108" i="1"/>
  <c r="V109" i="1"/>
  <c r="V110" i="1"/>
  <c r="V111" i="1"/>
  <c r="V112" i="1"/>
  <c r="V113" i="1"/>
  <c r="V114" i="1"/>
  <c r="V115" i="1"/>
  <c r="V116" i="1"/>
  <c r="V117" i="1"/>
  <c r="V118" i="1"/>
  <c r="V119" i="1"/>
  <c r="V120" i="1"/>
  <c r="V121" i="1"/>
  <c r="V122" i="1"/>
  <c r="V123" i="1"/>
  <c r="V124" i="1"/>
  <c r="V125" i="1"/>
  <c r="V126" i="1"/>
  <c r="V127" i="1"/>
  <c r="V128" i="1"/>
  <c r="V129" i="1"/>
  <c r="V130" i="1"/>
  <c r="V131" i="1"/>
  <c r="V132" i="1"/>
  <c r="V133" i="1"/>
  <c r="V134" i="1"/>
  <c r="V135" i="1"/>
  <c r="V136" i="1"/>
  <c r="V137" i="1"/>
  <c r="V138" i="1"/>
  <c r="V139" i="1"/>
  <c r="V140" i="1"/>
  <c r="V141" i="1"/>
  <c r="V142" i="1"/>
  <c r="V143" i="1"/>
  <c r="V144" i="1"/>
  <c r="V145" i="1"/>
  <c r="V146" i="1"/>
  <c r="V147" i="1"/>
  <c r="V148" i="1"/>
  <c r="V149" i="1"/>
  <c r="V150" i="1"/>
  <c r="V151" i="1"/>
  <c r="V152" i="1"/>
  <c r="V153" i="1"/>
  <c r="V154" i="1"/>
  <c r="V155" i="1"/>
  <c r="V156" i="1"/>
  <c r="V157" i="1"/>
  <c r="V158" i="1"/>
  <c r="V159" i="1"/>
  <c r="V160" i="1"/>
  <c r="V161" i="1"/>
  <c r="V162" i="1"/>
  <c r="V163" i="1"/>
  <c r="V164" i="1"/>
  <c r="V165" i="1"/>
  <c r="V166" i="1"/>
  <c r="V167" i="1"/>
  <c r="V168" i="1"/>
  <c r="V169" i="1"/>
  <c r="V170" i="1"/>
  <c r="V171" i="1"/>
  <c r="V172" i="1"/>
  <c r="V173" i="1"/>
  <c r="V174" i="1"/>
  <c r="V175" i="1"/>
  <c r="V176" i="1"/>
  <c r="V177" i="1"/>
  <c r="V178" i="1"/>
  <c r="V179" i="1"/>
  <c r="V180" i="1"/>
  <c r="V181" i="1"/>
  <c r="V182" i="1"/>
  <c r="V183" i="1"/>
  <c r="V184" i="1"/>
  <c r="V185" i="1"/>
  <c r="V186" i="1"/>
  <c r="V187" i="1"/>
  <c r="V188" i="1"/>
  <c r="V189" i="1"/>
  <c r="V190" i="1"/>
  <c r="V191" i="1"/>
  <c r="V192" i="1"/>
  <c r="V193" i="1"/>
  <c r="V194" i="1"/>
  <c r="V195" i="1"/>
  <c r="V196" i="1"/>
  <c r="V197" i="1"/>
  <c r="V198" i="1"/>
  <c r="V199" i="1"/>
  <c r="V200" i="1"/>
  <c r="V201" i="1"/>
  <c r="V202" i="1"/>
  <c r="V203" i="1"/>
  <c r="V204" i="1"/>
  <c r="V205" i="1"/>
  <c r="V206" i="1"/>
  <c r="V207" i="1"/>
  <c r="V208" i="1"/>
  <c r="V209" i="1"/>
  <c r="V210" i="1"/>
  <c r="V211" i="1"/>
  <c r="V212" i="1"/>
  <c r="V213" i="1"/>
  <c r="V214" i="1"/>
  <c r="V215" i="1"/>
  <c r="V216" i="1"/>
  <c r="V217" i="1"/>
  <c r="V218" i="1"/>
  <c r="V219" i="1"/>
  <c r="V220" i="1"/>
  <c r="V221" i="1"/>
  <c r="V222" i="1"/>
  <c r="V223" i="1"/>
  <c r="V224" i="1"/>
  <c r="V225" i="1"/>
  <c r="V226" i="1"/>
  <c r="V227" i="1"/>
  <c r="V228" i="1"/>
  <c r="V229" i="1"/>
  <c r="V230" i="1"/>
  <c r="V231" i="1"/>
  <c r="V232" i="1"/>
  <c r="V233" i="1"/>
  <c r="V234" i="1"/>
  <c r="V235" i="1"/>
  <c r="V236" i="1"/>
  <c r="V237" i="1"/>
  <c r="V238" i="1"/>
  <c r="V239" i="1"/>
  <c r="V240" i="1"/>
  <c r="V241" i="1"/>
  <c r="V242" i="1"/>
  <c r="V243" i="1"/>
  <c r="V244" i="1"/>
  <c r="V245" i="1"/>
  <c r="V246" i="1"/>
  <c r="V247" i="1"/>
  <c r="V248" i="1"/>
  <c r="V249" i="1"/>
  <c r="V250" i="1"/>
  <c r="V51" i="1"/>
  <c r="U52" i="1"/>
  <c r="U53" i="1"/>
  <c r="U54" i="1"/>
  <c r="U55" i="1"/>
  <c r="U56" i="1"/>
  <c r="U57" i="1"/>
  <c r="U58" i="1"/>
  <c r="U59" i="1"/>
  <c r="U60" i="1"/>
  <c r="U61" i="1"/>
  <c r="U62" i="1"/>
  <c r="U63" i="1"/>
  <c r="U64" i="1"/>
  <c r="U65" i="1"/>
  <c r="U66" i="1"/>
  <c r="U67" i="1"/>
  <c r="U68" i="1"/>
  <c r="U69" i="1"/>
  <c r="U70" i="1"/>
  <c r="U71" i="1"/>
  <c r="U72" i="1"/>
  <c r="U73" i="1"/>
  <c r="U74" i="1"/>
  <c r="U75" i="1"/>
  <c r="U76" i="1"/>
  <c r="U77" i="1"/>
  <c r="U78" i="1"/>
  <c r="U79" i="1"/>
  <c r="U80" i="1"/>
  <c r="U81" i="1"/>
  <c r="U82" i="1"/>
  <c r="U83" i="1"/>
  <c r="U84" i="1"/>
  <c r="U85" i="1"/>
  <c r="U86" i="1"/>
  <c r="U87" i="1"/>
  <c r="U88" i="1"/>
  <c r="U89" i="1"/>
  <c r="U90" i="1"/>
  <c r="U91" i="1"/>
  <c r="U92" i="1"/>
  <c r="U93" i="1"/>
  <c r="U94" i="1"/>
  <c r="U95" i="1"/>
  <c r="U96" i="1"/>
  <c r="U97" i="1"/>
  <c r="U98" i="1"/>
  <c r="U99" i="1"/>
  <c r="U100" i="1"/>
  <c r="U101" i="1"/>
  <c r="U102" i="1"/>
  <c r="U103" i="1"/>
  <c r="U104" i="1"/>
  <c r="U105" i="1"/>
  <c r="U106" i="1"/>
  <c r="U107" i="1"/>
  <c r="U108" i="1"/>
  <c r="U109" i="1"/>
  <c r="U110" i="1"/>
  <c r="U111" i="1"/>
  <c r="U112" i="1"/>
  <c r="U113" i="1"/>
  <c r="U114" i="1"/>
  <c r="U115" i="1"/>
  <c r="U116" i="1"/>
  <c r="U117" i="1"/>
  <c r="U118" i="1"/>
  <c r="U119" i="1"/>
  <c r="U120" i="1"/>
  <c r="U121" i="1"/>
  <c r="U122" i="1"/>
  <c r="U123" i="1"/>
  <c r="U124" i="1"/>
  <c r="U125" i="1"/>
  <c r="U126" i="1"/>
  <c r="U127" i="1"/>
  <c r="U128" i="1"/>
  <c r="U129" i="1"/>
  <c r="U130" i="1"/>
  <c r="U131" i="1"/>
  <c r="U132" i="1"/>
  <c r="U133" i="1"/>
  <c r="U134" i="1"/>
  <c r="U135" i="1"/>
  <c r="U136" i="1"/>
  <c r="U137" i="1"/>
  <c r="U138" i="1"/>
  <c r="U139" i="1"/>
  <c r="U140" i="1"/>
  <c r="U141" i="1"/>
  <c r="U142" i="1"/>
  <c r="U143" i="1"/>
  <c r="U144" i="1"/>
  <c r="U145" i="1"/>
  <c r="U146" i="1"/>
  <c r="U147" i="1"/>
  <c r="U148" i="1"/>
  <c r="U149" i="1"/>
  <c r="U150" i="1"/>
  <c r="U151" i="1"/>
  <c r="U152" i="1"/>
  <c r="U153" i="1"/>
  <c r="U154" i="1"/>
  <c r="U155" i="1"/>
  <c r="U156" i="1"/>
  <c r="U157" i="1"/>
  <c r="U158" i="1"/>
  <c r="U159" i="1"/>
  <c r="U160" i="1"/>
  <c r="U161" i="1"/>
  <c r="U162" i="1"/>
  <c r="U163" i="1"/>
  <c r="U164" i="1"/>
  <c r="U165" i="1"/>
  <c r="U166" i="1"/>
  <c r="U167" i="1"/>
  <c r="U168" i="1"/>
  <c r="U169" i="1"/>
  <c r="U170" i="1"/>
  <c r="U171" i="1"/>
  <c r="U172" i="1"/>
  <c r="U173" i="1"/>
  <c r="U174" i="1"/>
  <c r="U175" i="1"/>
  <c r="U176" i="1"/>
  <c r="U177" i="1"/>
  <c r="U178" i="1"/>
  <c r="U179" i="1"/>
  <c r="U180" i="1"/>
  <c r="U181" i="1"/>
  <c r="U182" i="1"/>
  <c r="U183" i="1"/>
  <c r="U184" i="1"/>
  <c r="U185" i="1"/>
  <c r="U186" i="1"/>
  <c r="U187" i="1"/>
  <c r="U188" i="1"/>
  <c r="U189" i="1"/>
  <c r="U190" i="1"/>
  <c r="U191" i="1"/>
  <c r="U192" i="1"/>
  <c r="U193" i="1"/>
  <c r="U194" i="1"/>
  <c r="U195" i="1"/>
  <c r="U196" i="1"/>
  <c r="U197" i="1"/>
  <c r="U198" i="1"/>
  <c r="U199" i="1"/>
  <c r="U200" i="1"/>
  <c r="U201" i="1"/>
  <c r="U202" i="1"/>
  <c r="U203" i="1"/>
  <c r="U204" i="1"/>
  <c r="U205" i="1"/>
  <c r="U206" i="1"/>
  <c r="U207" i="1"/>
  <c r="U208" i="1"/>
  <c r="U209" i="1"/>
  <c r="U210" i="1"/>
  <c r="U211" i="1"/>
  <c r="U212" i="1"/>
  <c r="U213" i="1"/>
  <c r="U214" i="1"/>
  <c r="U215" i="1"/>
  <c r="U216" i="1"/>
  <c r="U217" i="1"/>
  <c r="U218" i="1"/>
  <c r="U219" i="1"/>
  <c r="U220" i="1"/>
  <c r="U221" i="1"/>
  <c r="U222" i="1"/>
  <c r="U223" i="1"/>
  <c r="U224" i="1"/>
  <c r="U225" i="1"/>
  <c r="U226" i="1"/>
  <c r="U227" i="1"/>
  <c r="U228" i="1"/>
  <c r="U229" i="1"/>
  <c r="U230" i="1"/>
  <c r="U231" i="1"/>
  <c r="U232" i="1"/>
  <c r="U233" i="1"/>
  <c r="U234" i="1"/>
  <c r="U235" i="1"/>
  <c r="U236" i="1"/>
  <c r="U237" i="1"/>
  <c r="U238" i="1"/>
  <c r="U239" i="1"/>
  <c r="U240" i="1"/>
  <c r="U241" i="1"/>
  <c r="U242" i="1"/>
  <c r="U243" i="1"/>
  <c r="U244" i="1"/>
  <c r="U245" i="1"/>
  <c r="U246" i="1"/>
  <c r="U247" i="1"/>
  <c r="U248" i="1"/>
  <c r="U249" i="1"/>
  <c r="U250" i="1"/>
  <c r="U51" i="1"/>
  <c r="T52" i="1"/>
  <c r="T53" i="1"/>
  <c r="T54" i="1"/>
  <c r="T55" i="1"/>
  <c r="T56" i="1"/>
  <c r="T57" i="1"/>
  <c r="T58" i="1"/>
  <c r="T59" i="1"/>
  <c r="T60" i="1"/>
  <c r="T61" i="1"/>
  <c r="T62" i="1"/>
  <c r="T63" i="1"/>
  <c r="T64" i="1"/>
  <c r="T65" i="1"/>
  <c r="T66" i="1"/>
  <c r="T67" i="1"/>
  <c r="T68" i="1"/>
  <c r="T69" i="1"/>
  <c r="T70" i="1"/>
  <c r="T71" i="1"/>
  <c r="T72" i="1"/>
  <c r="T73" i="1"/>
  <c r="T74" i="1"/>
  <c r="T75" i="1"/>
  <c r="T76" i="1"/>
  <c r="T77" i="1"/>
  <c r="T78" i="1"/>
  <c r="T79" i="1"/>
  <c r="T80" i="1"/>
  <c r="T81" i="1"/>
  <c r="T82" i="1"/>
  <c r="T83" i="1"/>
  <c r="T84" i="1"/>
  <c r="T85" i="1"/>
  <c r="T86" i="1"/>
  <c r="T87" i="1"/>
  <c r="T88" i="1"/>
  <c r="T89" i="1"/>
  <c r="T90" i="1"/>
  <c r="T91" i="1"/>
  <c r="T92" i="1"/>
  <c r="T93" i="1"/>
  <c r="T94" i="1"/>
  <c r="T95" i="1"/>
  <c r="T96" i="1"/>
  <c r="T97" i="1"/>
  <c r="T98" i="1"/>
  <c r="T99" i="1"/>
  <c r="T100" i="1"/>
  <c r="T101" i="1"/>
  <c r="T102" i="1"/>
  <c r="T103" i="1"/>
  <c r="T104" i="1"/>
  <c r="T105" i="1"/>
  <c r="T106" i="1"/>
  <c r="T107" i="1"/>
  <c r="T108" i="1"/>
  <c r="T109" i="1"/>
  <c r="T110" i="1"/>
  <c r="T111" i="1"/>
  <c r="T112" i="1"/>
  <c r="T113" i="1"/>
  <c r="T114" i="1"/>
  <c r="T115" i="1"/>
  <c r="T116" i="1"/>
  <c r="T117" i="1"/>
  <c r="T118" i="1"/>
  <c r="T119" i="1"/>
  <c r="T120" i="1"/>
  <c r="T121" i="1"/>
  <c r="T122" i="1"/>
  <c r="T123" i="1"/>
  <c r="T124" i="1"/>
  <c r="T125" i="1"/>
  <c r="T126" i="1"/>
  <c r="T127" i="1"/>
  <c r="T128" i="1"/>
  <c r="T129" i="1"/>
  <c r="T130" i="1"/>
  <c r="T131" i="1"/>
  <c r="T132" i="1"/>
  <c r="T133" i="1"/>
  <c r="T134" i="1"/>
  <c r="T135" i="1"/>
  <c r="T136" i="1"/>
  <c r="T137" i="1"/>
  <c r="T138" i="1"/>
  <c r="T139" i="1"/>
  <c r="T140" i="1"/>
  <c r="T141" i="1"/>
  <c r="T142" i="1"/>
  <c r="T143" i="1"/>
  <c r="T144" i="1"/>
  <c r="T145" i="1"/>
  <c r="T146" i="1"/>
  <c r="T147" i="1"/>
  <c r="T148" i="1"/>
  <c r="T149" i="1"/>
  <c r="T150" i="1"/>
  <c r="T151" i="1"/>
  <c r="T152" i="1"/>
  <c r="T153" i="1"/>
  <c r="T154" i="1"/>
  <c r="T155" i="1"/>
  <c r="T156" i="1"/>
  <c r="T157" i="1"/>
  <c r="T158" i="1"/>
  <c r="T159" i="1"/>
  <c r="T160" i="1"/>
  <c r="T161" i="1"/>
  <c r="T162" i="1"/>
  <c r="T163" i="1"/>
  <c r="T164" i="1"/>
  <c r="T165" i="1"/>
  <c r="T166" i="1"/>
  <c r="T167" i="1"/>
  <c r="T168" i="1"/>
  <c r="T169" i="1"/>
  <c r="T170" i="1"/>
  <c r="T171" i="1"/>
  <c r="T172" i="1"/>
  <c r="T173" i="1"/>
  <c r="T174" i="1"/>
  <c r="T175" i="1"/>
  <c r="T176" i="1"/>
  <c r="T177" i="1"/>
  <c r="T178" i="1"/>
  <c r="T179" i="1"/>
  <c r="T180" i="1"/>
  <c r="T181" i="1"/>
  <c r="T182" i="1"/>
  <c r="T183" i="1"/>
  <c r="T184" i="1"/>
  <c r="T185" i="1"/>
  <c r="T186" i="1"/>
  <c r="T187" i="1"/>
  <c r="T188" i="1"/>
  <c r="T189" i="1"/>
  <c r="T190" i="1"/>
  <c r="T191" i="1"/>
  <c r="T192" i="1"/>
  <c r="T193" i="1"/>
  <c r="T194" i="1"/>
  <c r="T195" i="1"/>
  <c r="T196" i="1"/>
  <c r="T197" i="1"/>
  <c r="T198" i="1"/>
  <c r="T199" i="1"/>
  <c r="T200" i="1"/>
  <c r="T201" i="1"/>
  <c r="T202" i="1"/>
  <c r="T203" i="1"/>
  <c r="T204" i="1"/>
  <c r="T205" i="1"/>
  <c r="T206" i="1"/>
  <c r="T207" i="1"/>
  <c r="T208" i="1"/>
  <c r="T209" i="1"/>
  <c r="T210" i="1"/>
  <c r="T211" i="1"/>
  <c r="T212" i="1"/>
  <c r="T213" i="1"/>
  <c r="T214" i="1"/>
  <c r="T215" i="1"/>
  <c r="T216" i="1"/>
  <c r="T217" i="1"/>
  <c r="T218" i="1"/>
  <c r="T219" i="1"/>
  <c r="T220" i="1"/>
  <c r="T221" i="1"/>
  <c r="T222" i="1"/>
  <c r="T223" i="1"/>
  <c r="T224" i="1"/>
  <c r="T225" i="1"/>
  <c r="T226" i="1"/>
  <c r="T227" i="1"/>
  <c r="T228" i="1"/>
  <c r="T229" i="1"/>
  <c r="T230" i="1"/>
  <c r="T231" i="1"/>
  <c r="T232" i="1"/>
  <c r="T233" i="1"/>
  <c r="T234" i="1"/>
  <c r="T235" i="1"/>
  <c r="T236" i="1"/>
  <c r="T237" i="1"/>
  <c r="T238" i="1"/>
  <c r="T239" i="1"/>
  <c r="T240" i="1"/>
  <c r="T241" i="1"/>
  <c r="T242" i="1"/>
  <c r="T243" i="1"/>
  <c r="T244" i="1"/>
  <c r="T245" i="1"/>
  <c r="T246" i="1"/>
  <c r="T247" i="1"/>
  <c r="T248" i="1"/>
  <c r="T249" i="1"/>
  <c r="T250" i="1"/>
  <c r="T51" i="1"/>
  <c r="S52" i="1"/>
  <c r="S53" i="1"/>
  <c r="S54" i="1"/>
  <c r="S55" i="1"/>
  <c r="S56" i="1"/>
  <c r="S57" i="1"/>
  <c r="S58" i="1"/>
  <c r="S59" i="1"/>
  <c r="S60" i="1"/>
  <c r="S61" i="1"/>
  <c r="S62" i="1"/>
  <c r="S63" i="1"/>
  <c r="S64" i="1"/>
  <c r="S65" i="1"/>
  <c r="S66" i="1"/>
  <c r="S67" i="1"/>
  <c r="S68" i="1"/>
  <c r="S69" i="1"/>
  <c r="S70" i="1"/>
  <c r="S71" i="1"/>
  <c r="S72" i="1"/>
  <c r="S73" i="1"/>
  <c r="S74" i="1"/>
  <c r="S75" i="1"/>
  <c r="S76" i="1"/>
  <c r="S77" i="1"/>
  <c r="S78" i="1"/>
  <c r="S79" i="1"/>
  <c r="S80" i="1"/>
  <c r="S81" i="1"/>
  <c r="S82" i="1"/>
  <c r="S83" i="1"/>
  <c r="S84" i="1"/>
  <c r="S85" i="1"/>
  <c r="S86" i="1"/>
  <c r="S87" i="1"/>
  <c r="S88" i="1"/>
  <c r="S89" i="1"/>
  <c r="S90" i="1"/>
  <c r="S91" i="1"/>
  <c r="S92" i="1"/>
  <c r="S93" i="1"/>
  <c r="S94" i="1"/>
  <c r="S95" i="1"/>
  <c r="S96" i="1"/>
  <c r="S97" i="1"/>
  <c r="S98" i="1"/>
  <c r="S99" i="1"/>
  <c r="S100" i="1"/>
  <c r="S101" i="1"/>
  <c r="S102" i="1"/>
  <c r="S103" i="1"/>
  <c r="S104" i="1"/>
  <c r="S105" i="1"/>
  <c r="S106" i="1"/>
  <c r="S107" i="1"/>
  <c r="S108" i="1"/>
  <c r="S109" i="1"/>
  <c r="S110" i="1"/>
  <c r="S111" i="1"/>
  <c r="S112" i="1"/>
  <c r="S113" i="1"/>
  <c r="S114" i="1"/>
  <c r="S115" i="1"/>
  <c r="S116" i="1"/>
  <c r="S117" i="1"/>
  <c r="S118" i="1"/>
  <c r="S119" i="1"/>
  <c r="S120" i="1"/>
  <c r="S121" i="1"/>
  <c r="S122" i="1"/>
  <c r="S123" i="1"/>
  <c r="S124" i="1"/>
  <c r="S125" i="1"/>
  <c r="S126" i="1"/>
  <c r="S127" i="1"/>
  <c r="S128" i="1"/>
  <c r="S129" i="1"/>
  <c r="S130" i="1"/>
  <c r="S131" i="1"/>
  <c r="S132" i="1"/>
  <c r="S133" i="1"/>
  <c r="S134" i="1"/>
  <c r="S135" i="1"/>
  <c r="S136" i="1"/>
  <c r="S137" i="1"/>
  <c r="S138" i="1"/>
  <c r="S139" i="1"/>
  <c r="S140" i="1"/>
  <c r="S141" i="1"/>
  <c r="S142" i="1"/>
  <c r="S143" i="1"/>
  <c r="S144" i="1"/>
  <c r="S145" i="1"/>
  <c r="S146" i="1"/>
  <c r="S147" i="1"/>
  <c r="S148" i="1"/>
  <c r="S149" i="1"/>
  <c r="S150" i="1"/>
  <c r="S151" i="1"/>
  <c r="S152" i="1"/>
  <c r="S153" i="1"/>
  <c r="S154" i="1"/>
  <c r="S155" i="1"/>
  <c r="S156" i="1"/>
  <c r="S157" i="1"/>
  <c r="S158" i="1"/>
  <c r="S159" i="1"/>
  <c r="S160" i="1"/>
  <c r="S161" i="1"/>
  <c r="S162" i="1"/>
  <c r="S163" i="1"/>
  <c r="S164" i="1"/>
  <c r="S165" i="1"/>
  <c r="S166" i="1"/>
  <c r="S167" i="1"/>
  <c r="S168" i="1"/>
  <c r="S169" i="1"/>
  <c r="S170" i="1"/>
  <c r="S171" i="1"/>
  <c r="S172" i="1"/>
  <c r="S173" i="1"/>
  <c r="S174" i="1"/>
  <c r="S175" i="1"/>
  <c r="S176" i="1"/>
  <c r="S177" i="1"/>
  <c r="S178" i="1"/>
  <c r="S179" i="1"/>
  <c r="S180" i="1"/>
  <c r="S181" i="1"/>
  <c r="S182" i="1"/>
  <c r="S183" i="1"/>
  <c r="S184" i="1"/>
  <c r="S185" i="1"/>
  <c r="S186" i="1"/>
  <c r="S187" i="1"/>
  <c r="S188" i="1"/>
  <c r="S189" i="1"/>
  <c r="S190" i="1"/>
  <c r="S191" i="1"/>
  <c r="S192" i="1"/>
  <c r="S193" i="1"/>
  <c r="S194" i="1"/>
  <c r="S195" i="1"/>
  <c r="S196" i="1"/>
  <c r="S197" i="1"/>
  <c r="S198" i="1"/>
  <c r="S199" i="1"/>
  <c r="S200" i="1"/>
  <c r="S201" i="1"/>
  <c r="S202" i="1"/>
  <c r="S203" i="1"/>
  <c r="S204" i="1"/>
  <c r="S205" i="1"/>
  <c r="S206" i="1"/>
  <c r="S207" i="1"/>
  <c r="S208" i="1"/>
  <c r="S209" i="1"/>
  <c r="S210" i="1"/>
  <c r="S211" i="1"/>
  <c r="S212" i="1"/>
  <c r="S213" i="1"/>
  <c r="S214" i="1"/>
  <c r="S215" i="1"/>
  <c r="S216" i="1"/>
  <c r="S217" i="1"/>
  <c r="S218" i="1"/>
  <c r="S219" i="1"/>
  <c r="S220" i="1"/>
  <c r="S221" i="1"/>
  <c r="S222" i="1"/>
  <c r="S223" i="1"/>
  <c r="S224" i="1"/>
  <c r="S225" i="1"/>
  <c r="S226" i="1"/>
  <c r="S227" i="1"/>
  <c r="S228" i="1"/>
  <c r="S229" i="1"/>
  <c r="S230" i="1"/>
  <c r="S231" i="1"/>
  <c r="S232" i="1"/>
  <c r="S233" i="1"/>
  <c r="S234" i="1"/>
  <c r="S235" i="1"/>
  <c r="S236" i="1"/>
  <c r="S237" i="1"/>
  <c r="S238" i="1"/>
  <c r="S239" i="1"/>
  <c r="S240" i="1"/>
  <c r="S241" i="1"/>
  <c r="S242" i="1"/>
  <c r="S243" i="1"/>
  <c r="S244" i="1"/>
  <c r="S245" i="1"/>
  <c r="S246" i="1"/>
  <c r="S247" i="1"/>
  <c r="S248" i="1"/>
  <c r="S249" i="1"/>
  <c r="S250" i="1"/>
  <c r="S51" i="1"/>
  <c r="K250" i="1"/>
  <c r="K52" i="1"/>
  <c r="K53" i="1"/>
  <c r="K54" i="1"/>
  <c r="K55" i="1"/>
  <c r="K56" i="1"/>
  <c r="K57" i="1"/>
  <c r="K58" i="1"/>
  <c r="K59" i="1"/>
  <c r="K60" i="1"/>
  <c r="K61" i="1"/>
  <c r="K62" i="1"/>
  <c r="K63" i="1"/>
  <c r="K64" i="1"/>
  <c r="K65" i="1"/>
  <c r="K66" i="1"/>
  <c r="K67" i="1"/>
  <c r="K68" i="1"/>
  <c r="K69" i="1"/>
  <c r="K70" i="1"/>
  <c r="K71" i="1"/>
  <c r="K72" i="1"/>
  <c r="K73" i="1"/>
  <c r="K74" i="1"/>
  <c r="K75" i="1"/>
  <c r="K76" i="1"/>
  <c r="K77" i="1"/>
  <c r="K78" i="1"/>
  <c r="K79" i="1"/>
  <c r="K80" i="1"/>
  <c r="K81" i="1"/>
  <c r="K82" i="1"/>
  <c r="K83" i="1"/>
  <c r="K84" i="1"/>
  <c r="K85" i="1"/>
  <c r="K86" i="1"/>
  <c r="K87" i="1"/>
  <c r="K88" i="1"/>
  <c r="K89" i="1"/>
  <c r="K90" i="1"/>
  <c r="K91" i="1"/>
  <c r="K92" i="1"/>
  <c r="K93" i="1"/>
  <c r="K94" i="1"/>
  <c r="K95" i="1"/>
  <c r="K96" i="1"/>
  <c r="K97" i="1"/>
  <c r="K98" i="1"/>
  <c r="K99" i="1"/>
  <c r="K100" i="1"/>
  <c r="K101" i="1"/>
  <c r="K102" i="1"/>
  <c r="K103" i="1"/>
  <c r="K104" i="1"/>
  <c r="K105" i="1"/>
  <c r="K106" i="1"/>
  <c r="K107" i="1"/>
  <c r="K108" i="1"/>
  <c r="K109" i="1"/>
  <c r="K110" i="1"/>
  <c r="K111" i="1"/>
  <c r="K112" i="1"/>
  <c r="K113" i="1"/>
  <c r="K114" i="1"/>
  <c r="K115" i="1"/>
  <c r="K116" i="1"/>
  <c r="K117" i="1"/>
  <c r="K118" i="1"/>
  <c r="K119" i="1"/>
  <c r="K120" i="1"/>
  <c r="K121" i="1"/>
  <c r="K122" i="1"/>
  <c r="K123" i="1"/>
  <c r="K124" i="1"/>
  <c r="K125" i="1"/>
  <c r="K126" i="1"/>
  <c r="K127" i="1"/>
  <c r="K128" i="1"/>
  <c r="K129" i="1"/>
  <c r="K130" i="1"/>
  <c r="K131" i="1"/>
  <c r="K132" i="1"/>
  <c r="K133" i="1"/>
  <c r="K134" i="1"/>
  <c r="K135" i="1"/>
  <c r="K136" i="1"/>
  <c r="K137" i="1"/>
  <c r="K138" i="1"/>
  <c r="K139" i="1"/>
  <c r="K140" i="1"/>
  <c r="K141" i="1"/>
  <c r="K142" i="1"/>
  <c r="K143" i="1"/>
  <c r="K144" i="1"/>
  <c r="K145" i="1"/>
  <c r="K146" i="1"/>
  <c r="K147" i="1"/>
  <c r="K148" i="1"/>
  <c r="K149" i="1"/>
  <c r="K150" i="1"/>
  <c r="K151" i="1"/>
  <c r="K152" i="1"/>
  <c r="K153" i="1"/>
  <c r="K154" i="1"/>
  <c r="K155" i="1"/>
  <c r="K156" i="1"/>
  <c r="K157" i="1"/>
  <c r="K158" i="1"/>
  <c r="K159" i="1"/>
  <c r="K160" i="1"/>
  <c r="K161" i="1"/>
  <c r="K162" i="1"/>
  <c r="K163" i="1"/>
  <c r="K164" i="1"/>
  <c r="K165" i="1"/>
  <c r="K166" i="1"/>
  <c r="K167" i="1"/>
  <c r="K168" i="1"/>
  <c r="K169" i="1"/>
  <c r="K170" i="1"/>
  <c r="K171" i="1"/>
  <c r="K172" i="1"/>
  <c r="K173" i="1"/>
  <c r="K174" i="1"/>
  <c r="K175" i="1"/>
  <c r="K176" i="1"/>
  <c r="K177" i="1"/>
  <c r="K178" i="1"/>
  <c r="K179" i="1"/>
  <c r="K180" i="1"/>
  <c r="K181" i="1"/>
  <c r="K182" i="1"/>
  <c r="K183" i="1"/>
  <c r="K184" i="1"/>
  <c r="K185" i="1"/>
  <c r="K186" i="1"/>
  <c r="K187" i="1"/>
  <c r="K188" i="1"/>
  <c r="K189" i="1"/>
  <c r="K190" i="1"/>
  <c r="K191" i="1"/>
  <c r="K192" i="1"/>
  <c r="K193" i="1"/>
  <c r="K194" i="1"/>
  <c r="K195" i="1"/>
  <c r="K196" i="1"/>
  <c r="K197" i="1"/>
  <c r="K198" i="1"/>
  <c r="K199" i="1"/>
  <c r="K200" i="1"/>
  <c r="K201" i="1"/>
  <c r="K202" i="1"/>
  <c r="K203" i="1"/>
  <c r="K204" i="1"/>
  <c r="K205" i="1"/>
  <c r="K206" i="1"/>
  <c r="K207" i="1"/>
  <c r="K208" i="1"/>
  <c r="K209" i="1"/>
  <c r="K210" i="1"/>
  <c r="K211" i="1"/>
  <c r="K212" i="1"/>
  <c r="K213" i="1"/>
  <c r="K214" i="1"/>
  <c r="K215" i="1"/>
  <c r="K216" i="1"/>
  <c r="K217" i="1"/>
  <c r="K218" i="1"/>
  <c r="K219" i="1"/>
  <c r="K220" i="1"/>
  <c r="K221" i="1"/>
  <c r="K222" i="1"/>
  <c r="K223" i="1"/>
  <c r="K224" i="1"/>
  <c r="K225" i="1"/>
  <c r="K226" i="1"/>
  <c r="K227" i="1"/>
  <c r="K228" i="1"/>
  <c r="K229" i="1"/>
  <c r="K230" i="1"/>
  <c r="K231" i="1"/>
  <c r="K232" i="1"/>
  <c r="K233" i="1"/>
  <c r="K234" i="1"/>
  <c r="K235" i="1"/>
  <c r="K236" i="1"/>
  <c r="K237" i="1"/>
  <c r="K238" i="1"/>
  <c r="K239" i="1"/>
  <c r="K240" i="1"/>
  <c r="K241" i="1"/>
  <c r="K242" i="1"/>
  <c r="K243" i="1"/>
  <c r="K244" i="1"/>
  <c r="K245" i="1"/>
  <c r="K246" i="1"/>
  <c r="K247" i="1"/>
  <c r="K248" i="1"/>
  <c r="K249" i="1"/>
  <c r="K51" i="1"/>
  <c r="I52" i="1"/>
  <c r="I53" i="1"/>
  <c r="I54" i="1"/>
  <c r="I55" i="1"/>
  <c r="I56" i="1"/>
  <c r="I57" i="1"/>
  <c r="I58" i="1"/>
  <c r="I59" i="1"/>
  <c r="I60" i="1"/>
  <c r="I61" i="1"/>
  <c r="I62" i="1"/>
  <c r="I63" i="1"/>
  <c r="I64" i="1"/>
  <c r="I65" i="1"/>
  <c r="I66" i="1"/>
  <c r="I67" i="1"/>
  <c r="I68" i="1"/>
  <c r="I69" i="1"/>
  <c r="I70" i="1"/>
  <c r="I71" i="1"/>
  <c r="I72" i="1"/>
  <c r="I73" i="1"/>
  <c r="I74" i="1"/>
  <c r="I75" i="1"/>
  <c r="I76" i="1"/>
  <c r="I77" i="1"/>
  <c r="I78" i="1"/>
  <c r="I79" i="1"/>
  <c r="I80" i="1"/>
  <c r="I81" i="1"/>
  <c r="I82" i="1"/>
  <c r="I83" i="1"/>
  <c r="I84" i="1"/>
  <c r="I85" i="1"/>
  <c r="I86" i="1"/>
  <c r="I87" i="1"/>
  <c r="I88" i="1"/>
  <c r="I89" i="1"/>
  <c r="I90" i="1"/>
  <c r="I91" i="1"/>
  <c r="I92" i="1"/>
  <c r="I93" i="1"/>
  <c r="I94" i="1"/>
  <c r="I95" i="1"/>
  <c r="I96" i="1"/>
  <c r="I97" i="1"/>
  <c r="I98" i="1"/>
  <c r="I99" i="1"/>
  <c r="I100" i="1"/>
  <c r="I101" i="1"/>
  <c r="I102" i="1"/>
  <c r="I103" i="1"/>
  <c r="I104" i="1"/>
  <c r="I105" i="1"/>
  <c r="I106" i="1"/>
  <c r="I107" i="1"/>
  <c r="I108" i="1"/>
  <c r="I109" i="1"/>
  <c r="I110" i="1"/>
  <c r="I111" i="1"/>
  <c r="I112" i="1"/>
  <c r="I113" i="1"/>
  <c r="I114" i="1"/>
  <c r="I115" i="1"/>
  <c r="I116" i="1"/>
  <c r="I117" i="1"/>
  <c r="I118" i="1"/>
  <c r="I119" i="1"/>
  <c r="I120" i="1"/>
  <c r="I121" i="1"/>
  <c r="I122" i="1"/>
  <c r="I123" i="1"/>
  <c r="I124" i="1"/>
  <c r="I125" i="1"/>
  <c r="I126" i="1"/>
  <c r="I127" i="1"/>
  <c r="I128" i="1"/>
  <c r="I129" i="1"/>
  <c r="I130" i="1"/>
  <c r="I131" i="1"/>
  <c r="I132" i="1"/>
  <c r="I133" i="1"/>
  <c r="I134" i="1"/>
  <c r="I135" i="1"/>
  <c r="I136" i="1"/>
  <c r="I137" i="1"/>
  <c r="I138" i="1"/>
  <c r="I139" i="1"/>
  <c r="I140" i="1"/>
  <c r="I141" i="1"/>
  <c r="I142" i="1"/>
  <c r="I143" i="1"/>
  <c r="I144" i="1"/>
  <c r="I145" i="1"/>
  <c r="I146" i="1"/>
  <c r="I147" i="1"/>
  <c r="I148" i="1"/>
  <c r="I149" i="1"/>
  <c r="I150" i="1"/>
  <c r="I151" i="1"/>
  <c r="I152" i="1"/>
  <c r="I153" i="1"/>
  <c r="I154" i="1"/>
  <c r="I155" i="1"/>
  <c r="I156" i="1"/>
  <c r="I157" i="1"/>
  <c r="I158" i="1"/>
  <c r="I159" i="1"/>
  <c r="I160" i="1"/>
  <c r="I161" i="1"/>
  <c r="I162" i="1"/>
  <c r="I163" i="1"/>
  <c r="I164" i="1"/>
  <c r="I165" i="1"/>
  <c r="I166" i="1"/>
  <c r="I167" i="1"/>
  <c r="I168" i="1"/>
  <c r="I169" i="1"/>
  <c r="I170" i="1"/>
  <c r="I171" i="1"/>
  <c r="I172" i="1"/>
  <c r="I173" i="1"/>
  <c r="I174" i="1"/>
  <c r="I175" i="1"/>
  <c r="I176" i="1"/>
  <c r="I177" i="1"/>
  <c r="I178" i="1"/>
  <c r="I179" i="1"/>
  <c r="I180" i="1"/>
  <c r="I181" i="1"/>
  <c r="I182" i="1"/>
  <c r="I183" i="1"/>
  <c r="I184" i="1"/>
  <c r="I185" i="1"/>
  <c r="I186" i="1"/>
  <c r="I187" i="1"/>
  <c r="I188" i="1"/>
  <c r="I189" i="1"/>
  <c r="I190" i="1"/>
  <c r="I191" i="1"/>
  <c r="I192" i="1"/>
  <c r="I193" i="1"/>
  <c r="I194" i="1"/>
  <c r="I195" i="1"/>
  <c r="I196" i="1"/>
  <c r="I197" i="1"/>
  <c r="I198" i="1"/>
  <c r="I199" i="1"/>
  <c r="I200" i="1"/>
  <c r="I201" i="1"/>
  <c r="I202" i="1"/>
  <c r="I203" i="1"/>
  <c r="I204" i="1"/>
  <c r="I205" i="1"/>
  <c r="I206" i="1"/>
  <c r="I207" i="1"/>
  <c r="I208" i="1"/>
  <c r="I209" i="1"/>
  <c r="I210" i="1"/>
  <c r="I211" i="1"/>
  <c r="I212" i="1"/>
  <c r="I213" i="1"/>
  <c r="I214" i="1"/>
  <c r="I215" i="1"/>
  <c r="I216" i="1"/>
  <c r="I217" i="1"/>
  <c r="I218" i="1"/>
  <c r="I219" i="1"/>
  <c r="I220" i="1"/>
  <c r="I221" i="1"/>
  <c r="I222" i="1"/>
  <c r="I223" i="1"/>
  <c r="I224" i="1"/>
  <c r="I225" i="1"/>
  <c r="I226" i="1"/>
  <c r="I227" i="1"/>
  <c r="I228" i="1"/>
  <c r="I229" i="1"/>
  <c r="I230" i="1"/>
  <c r="I231" i="1"/>
  <c r="I232" i="1"/>
  <c r="I233" i="1"/>
  <c r="I234" i="1"/>
  <c r="I235" i="1"/>
  <c r="I236" i="1"/>
  <c r="I237" i="1"/>
  <c r="I238" i="1"/>
  <c r="I239" i="1"/>
  <c r="I240" i="1"/>
  <c r="I241" i="1"/>
  <c r="I242" i="1"/>
  <c r="I243" i="1"/>
  <c r="I244" i="1"/>
  <c r="I245" i="1"/>
  <c r="I246" i="1"/>
  <c r="I247" i="1"/>
  <c r="I248" i="1"/>
  <c r="I249" i="1"/>
  <c r="I250" i="1"/>
  <c r="I51" i="1"/>
  <c r="J52" i="1"/>
  <c r="J53" i="1"/>
  <c r="J54" i="1"/>
  <c r="J55" i="1"/>
  <c r="J56" i="1"/>
  <c r="J57" i="1"/>
  <c r="J58" i="1"/>
  <c r="J59" i="1"/>
  <c r="J60" i="1"/>
  <c r="J61" i="1"/>
  <c r="J62" i="1"/>
  <c r="J63" i="1"/>
  <c r="J64" i="1"/>
  <c r="J65" i="1"/>
  <c r="J66" i="1"/>
  <c r="J67" i="1"/>
  <c r="J68" i="1"/>
  <c r="J69" i="1"/>
  <c r="J70" i="1"/>
  <c r="J71" i="1"/>
  <c r="J72" i="1"/>
  <c r="J73" i="1"/>
  <c r="J74" i="1"/>
  <c r="J75" i="1"/>
  <c r="J76" i="1"/>
  <c r="J77" i="1"/>
  <c r="J78" i="1"/>
  <c r="J79" i="1"/>
  <c r="J80" i="1"/>
  <c r="J81" i="1"/>
  <c r="J82" i="1"/>
  <c r="J83" i="1"/>
  <c r="J84" i="1"/>
  <c r="J85" i="1"/>
  <c r="J86" i="1"/>
  <c r="J87" i="1"/>
  <c r="J88" i="1"/>
  <c r="J89" i="1"/>
  <c r="J90" i="1"/>
  <c r="J91" i="1"/>
  <c r="J92" i="1"/>
  <c r="J93" i="1"/>
  <c r="J94" i="1"/>
  <c r="J95" i="1"/>
  <c r="J96" i="1"/>
  <c r="J97" i="1"/>
  <c r="J98" i="1"/>
  <c r="J99" i="1"/>
  <c r="J100" i="1"/>
  <c r="J101" i="1"/>
  <c r="J102" i="1"/>
  <c r="J103" i="1"/>
  <c r="J104" i="1"/>
  <c r="J105" i="1"/>
  <c r="J106" i="1"/>
  <c r="J107" i="1"/>
  <c r="J108" i="1"/>
  <c r="J109" i="1"/>
  <c r="J110" i="1"/>
  <c r="J111" i="1"/>
  <c r="J112" i="1"/>
  <c r="J113" i="1"/>
  <c r="J114" i="1"/>
  <c r="J115" i="1"/>
  <c r="J116" i="1"/>
  <c r="J117" i="1"/>
  <c r="J118" i="1"/>
  <c r="J119" i="1"/>
  <c r="J120" i="1"/>
  <c r="J121" i="1"/>
  <c r="J122" i="1"/>
  <c r="J123" i="1"/>
  <c r="J124" i="1"/>
  <c r="J125" i="1"/>
  <c r="J126" i="1"/>
  <c r="J127" i="1"/>
  <c r="J128" i="1"/>
  <c r="J129" i="1"/>
  <c r="J130" i="1"/>
  <c r="J131" i="1"/>
  <c r="J132" i="1"/>
  <c r="J133" i="1"/>
  <c r="J134" i="1"/>
  <c r="J135" i="1"/>
  <c r="J136" i="1"/>
  <c r="J137" i="1"/>
  <c r="J138" i="1"/>
  <c r="J139" i="1"/>
  <c r="J140" i="1"/>
  <c r="J141" i="1"/>
  <c r="J142" i="1"/>
  <c r="J143" i="1"/>
  <c r="J144" i="1"/>
  <c r="J145" i="1"/>
  <c r="J146" i="1"/>
  <c r="J147" i="1"/>
  <c r="J148" i="1"/>
  <c r="J149" i="1"/>
  <c r="J150" i="1"/>
  <c r="J151" i="1"/>
  <c r="J152" i="1"/>
  <c r="J153" i="1"/>
  <c r="J154" i="1"/>
  <c r="J155" i="1"/>
  <c r="J156" i="1"/>
  <c r="J157" i="1"/>
  <c r="J158" i="1"/>
  <c r="J159" i="1"/>
  <c r="J160" i="1"/>
  <c r="J161" i="1"/>
  <c r="J162" i="1"/>
  <c r="J163" i="1"/>
  <c r="J164" i="1"/>
  <c r="J165" i="1"/>
  <c r="J166" i="1"/>
  <c r="J167" i="1"/>
  <c r="J168" i="1"/>
  <c r="J169" i="1"/>
  <c r="J170" i="1"/>
  <c r="J171" i="1"/>
  <c r="J172" i="1"/>
  <c r="J173" i="1"/>
  <c r="J174" i="1"/>
  <c r="J175" i="1"/>
  <c r="J176" i="1"/>
  <c r="J177" i="1"/>
  <c r="J178" i="1"/>
  <c r="J179" i="1"/>
  <c r="J180" i="1"/>
  <c r="J181" i="1"/>
  <c r="J182" i="1"/>
  <c r="J183" i="1"/>
  <c r="J184" i="1"/>
  <c r="J185" i="1"/>
  <c r="J186" i="1"/>
  <c r="J187" i="1"/>
  <c r="J188" i="1"/>
  <c r="J189" i="1"/>
  <c r="J190" i="1"/>
  <c r="J191" i="1"/>
  <c r="J192" i="1"/>
  <c r="J193" i="1"/>
  <c r="J194" i="1"/>
  <c r="J195" i="1"/>
  <c r="J196" i="1"/>
  <c r="J197" i="1"/>
  <c r="J198" i="1"/>
  <c r="J199" i="1"/>
  <c r="J200" i="1"/>
  <c r="J201" i="1"/>
  <c r="J202" i="1"/>
  <c r="J203" i="1"/>
  <c r="J204" i="1"/>
  <c r="J205" i="1"/>
  <c r="J206" i="1"/>
  <c r="J207" i="1"/>
  <c r="J208" i="1"/>
  <c r="J209" i="1"/>
  <c r="J210" i="1"/>
  <c r="J211" i="1"/>
  <c r="J212" i="1"/>
  <c r="J213" i="1"/>
  <c r="J214" i="1"/>
  <c r="J215" i="1"/>
  <c r="J216" i="1"/>
  <c r="J217" i="1"/>
  <c r="J218" i="1"/>
  <c r="J219" i="1"/>
  <c r="J220" i="1"/>
  <c r="J221" i="1"/>
  <c r="J222" i="1"/>
  <c r="J223" i="1"/>
  <c r="J224" i="1"/>
  <c r="J225" i="1"/>
  <c r="J226" i="1"/>
  <c r="J227" i="1"/>
  <c r="J228" i="1"/>
  <c r="J229" i="1"/>
  <c r="J230" i="1"/>
  <c r="J231" i="1"/>
  <c r="J232" i="1"/>
  <c r="J233" i="1"/>
  <c r="J234" i="1"/>
  <c r="J235" i="1"/>
  <c r="J236" i="1"/>
  <c r="J237" i="1"/>
  <c r="J238" i="1"/>
  <c r="J239" i="1"/>
  <c r="J240" i="1"/>
  <c r="J241" i="1"/>
  <c r="J242" i="1"/>
  <c r="J243" i="1"/>
  <c r="J244" i="1"/>
  <c r="J245" i="1"/>
  <c r="J246" i="1"/>
  <c r="J247" i="1"/>
  <c r="J248" i="1"/>
  <c r="J249" i="1"/>
  <c r="J250" i="1"/>
  <c r="H52" i="1"/>
  <c r="H53" i="1"/>
  <c r="H54" i="1"/>
  <c r="H55" i="1"/>
  <c r="H56" i="1"/>
  <c r="H57" i="1"/>
  <c r="H58" i="1"/>
  <c r="H59" i="1"/>
  <c r="H60" i="1"/>
  <c r="H61" i="1"/>
  <c r="H62" i="1"/>
  <c r="H63" i="1"/>
  <c r="H64" i="1"/>
  <c r="H65" i="1"/>
  <c r="H66" i="1"/>
  <c r="H67" i="1"/>
  <c r="H68" i="1"/>
  <c r="H69" i="1"/>
  <c r="H70" i="1"/>
  <c r="H71" i="1"/>
  <c r="H72" i="1"/>
  <c r="H73" i="1"/>
  <c r="H74" i="1"/>
  <c r="H75" i="1"/>
  <c r="H76" i="1"/>
  <c r="H77" i="1"/>
  <c r="H78" i="1"/>
  <c r="H79" i="1"/>
  <c r="H80" i="1"/>
  <c r="H81" i="1"/>
  <c r="H82" i="1"/>
  <c r="H83" i="1"/>
  <c r="H84" i="1"/>
  <c r="H85" i="1"/>
  <c r="H86" i="1"/>
  <c r="H87" i="1"/>
  <c r="H88" i="1"/>
  <c r="H89" i="1"/>
  <c r="H90" i="1"/>
  <c r="H91" i="1"/>
  <c r="H92" i="1"/>
  <c r="H93" i="1"/>
  <c r="H94" i="1"/>
  <c r="H95" i="1"/>
  <c r="H96" i="1"/>
  <c r="H97" i="1"/>
  <c r="H98" i="1"/>
  <c r="H99" i="1"/>
  <c r="H100" i="1"/>
  <c r="H101" i="1"/>
  <c r="H102" i="1"/>
  <c r="H103" i="1"/>
  <c r="H104" i="1"/>
  <c r="H105" i="1"/>
  <c r="H106" i="1"/>
  <c r="H107" i="1"/>
  <c r="H108" i="1"/>
  <c r="H109" i="1"/>
  <c r="H110" i="1"/>
  <c r="H111" i="1"/>
  <c r="H112" i="1"/>
  <c r="H113" i="1"/>
  <c r="H114" i="1"/>
  <c r="H115" i="1"/>
  <c r="H116" i="1"/>
  <c r="H117" i="1"/>
  <c r="H118" i="1"/>
  <c r="H119" i="1"/>
  <c r="H120" i="1"/>
  <c r="H121" i="1"/>
  <c r="H122" i="1"/>
  <c r="H123" i="1"/>
  <c r="H124" i="1"/>
  <c r="H125" i="1"/>
  <c r="H126" i="1"/>
  <c r="H127" i="1"/>
  <c r="H128" i="1"/>
  <c r="H129" i="1"/>
  <c r="H130" i="1"/>
  <c r="H131" i="1"/>
  <c r="H132" i="1"/>
  <c r="H133" i="1"/>
  <c r="H134" i="1"/>
  <c r="H135" i="1"/>
  <c r="H136" i="1"/>
  <c r="H137" i="1"/>
  <c r="H138" i="1"/>
  <c r="H139" i="1"/>
  <c r="H140" i="1"/>
  <c r="H141" i="1"/>
  <c r="H142" i="1"/>
  <c r="H143" i="1"/>
  <c r="H144" i="1"/>
  <c r="H145" i="1"/>
  <c r="H146" i="1"/>
  <c r="H147" i="1"/>
  <c r="H148" i="1"/>
  <c r="H149" i="1"/>
  <c r="H150" i="1"/>
  <c r="H151" i="1"/>
  <c r="H152" i="1"/>
  <c r="H153" i="1"/>
  <c r="H154" i="1"/>
  <c r="H155" i="1"/>
  <c r="H156" i="1"/>
  <c r="H157" i="1"/>
  <c r="H158" i="1"/>
  <c r="H159" i="1"/>
  <c r="H160" i="1"/>
  <c r="H161" i="1"/>
  <c r="H162" i="1"/>
  <c r="H163" i="1"/>
  <c r="H164" i="1"/>
  <c r="H165" i="1"/>
  <c r="H166" i="1"/>
  <c r="H167" i="1"/>
  <c r="H168" i="1"/>
  <c r="H169" i="1"/>
  <c r="H170" i="1"/>
  <c r="H171" i="1"/>
  <c r="H172" i="1"/>
  <c r="H173" i="1"/>
  <c r="H174" i="1"/>
  <c r="H175" i="1"/>
  <c r="H176" i="1"/>
  <c r="H177" i="1"/>
  <c r="H178" i="1"/>
  <c r="H179" i="1"/>
  <c r="H180" i="1"/>
  <c r="H181" i="1"/>
  <c r="H182" i="1"/>
  <c r="H183" i="1"/>
  <c r="H184" i="1"/>
  <c r="H185" i="1"/>
  <c r="H186" i="1"/>
  <c r="H187" i="1"/>
  <c r="H188" i="1"/>
  <c r="H189" i="1"/>
  <c r="H190" i="1"/>
  <c r="H191" i="1"/>
  <c r="H192" i="1"/>
  <c r="H193" i="1"/>
  <c r="H194" i="1"/>
  <c r="H195" i="1"/>
  <c r="H196" i="1"/>
  <c r="H197" i="1"/>
  <c r="H198" i="1"/>
  <c r="H199" i="1"/>
  <c r="H200" i="1"/>
  <c r="H201" i="1"/>
  <c r="H202" i="1"/>
  <c r="H203" i="1"/>
  <c r="H204" i="1"/>
  <c r="H205" i="1"/>
  <c r="H206" i="1"/>
  <c r="H207" i="1"/>
  <c r="H208" i="1"/>
  <c r="H209" i="1"/>
  <c r="H210" i="1"/>
  <c r="H211" i="1"/>
  <c r="H212" i="1"/>
  <c r="H213" i="1"/>
  <c r="H214" i="1"/>
  <c r="H215" i="1"/>
  <c r="H216" i="1"/>
  <c r="H217" i="1"/>
  <c r="H218" i="1"/>
  <c r="H219" i="1"/>
  <c r="H220" i="1"/>
  <c r="H221" i="1"/>
  <c r="H222" i="1"/>
  <c r="H223" i="1"/>
  <c r="H224" i="1"/>
  <c r="H225" i="1"/>
  <c r="H226" i="1"/>
  <c r="H227" i="1"/>
  <c r="H228" i="1"/>
  <c r="H229" i="1"/>
  <c r="H230" i="1"/>
  <c r="H231" i="1"/>
  <c r="H232" i="1"/>
  <c r="H233" i="1"/>
  <c r="H234" i="1"/>
  <c r="H235" i="1"/>
  <c r="H236" i="1"/>
  <c r="H237" i="1"/>
  <c r="H238" i="1"/>
  <c r="H239" i="1"/>
  <c r="H240" i="1"/>
  <c r="H241" i="1"/>
  <c r="H242" i="1"/>
  <c r="H243" i="1"/>
  <c r="H244" i="1"/>
  <c r="H245" i="1"/>
  <c r="H246" i="1"/>
  <c r="H247" i="1"/>
  <c r="H248" i="1"/>
  <c r="H249" i="1"/>
  <c r="H250" i="1"/>
  <c r="H51" i="1"/>
  <c r="F52" i="1"/>
  <c r="F53" i="1"/>
  <c r="F54" i="1"/>
  <c r="F55" i="1"/>
  <c r="F56" i="1"/>
  <c r="F57" i="1"/>
  <c r="F58" i="1"/>
  <c r="F59" i="1"/>
  <c r="F60" i="1"/>
  <c r="F61" i="1"/>
  <c r="F62" i="1"/>
  <c r="F63" i="1"/>
  <c r="F64" i="1"/>
  <c r="F65" i="1"/>
  <c r="F66" i="1"/>
  <c r="F67" i="1"/>
  <c r="F68" i="1"/>
  <c r="F69" i="1"/>
  <c r="F70" i="1"/>
  <c r="F71" i="1"/>
  <c r="F72" i="1"/>
  <c r="F73" i="1"/>
  <c r="F74" i="1"/>
  <c r="F75" i="1"/>
  <c r="F76" i="1"/>
  <c r="F77" i="1"/>
  <c r="F78" i="1"/>
  <c r="F79" i="1"/>
  <c r="F80" i="1"/>
  <c r="F81" i="1"/>
  <c r="F82" i="1"/>
  <c r="F83" i="1"/>
  <c r="F84" i="1"/>
  <c r="F85" i="1"/>
  <c r="F86" i="1"/>
  <c r="F87" i="1"/>
  <c r="F88" i="1"/>
  <c r="F89" i="1"/>
  <c r="F90" i="1"/>
  <c r="F91" i="1"/>
  <c r="F92" i="1"/>
  <c r="F93" i="1"/>
  <c r="F94" i="1"/>
  <c r="F95" i="1"/>
  <c r="F96" i="1"/>
  <c r="F97" i="1"/>
  <c r="F98" i="1"/>
  <c r="F99" i="1"/>
  <c r="F100" i="1"/>
  <c r="F101" i="1"/>
  <c r="F102" i="1"/>
  <c r="F103" i="1"/>
  <c r="F104" i="1"/>
  <c r="F105" i="1"/>
  <c r="F106" i="1"/>
  <c r="F107" i="1"/>
  <c r="F108" i="1"/>
  <c r="F109" i="1"/>
  <c r="F110" i="1"/>
  <c r="F111" i="1"/>
  <c r="F112" i="1"/>
  <c r="F113" i="1"/>
  <c r="F114" i="1"/>
  <c r="F115" i="1"/>
  <c r="F116" i="1"/>
  <c r="F117" i="1"/>
  <c r="F118" i="1"/>
  <c r="F119" i="1"/>
  <c r="F120" i="1"/>
  <c r="F121" i="1"/>
  <c r="F122" i="1"/>
  <c r="F123" i="1"/>
  <c r="F124" i="1"/>
  <c r="F125" i="1"/>
  <c r="F126" i="1"/>
  <c r="F127" i="1"/>
  <c r="F128" i="1"/>
  <c r="F129" i="1"/>
  <c r="F130" i="1"/>
  <c r="F131" i="1"/>
  <c r="F132" i="1"/>
  <c r="F133" i="1"/>
  <c r="F134" i="1"/>
  <c r="F135" i="1"/>
  <c r="F136" i="1"/>
  <c r="F137" i="1"/>
  <c r="F138" i="1"/>
  <c r="F139" i="1"/>
  <c r="F140" i="1"/>
  <c r="F141" i="1"/>
  <c r="F142" i="1"/>
  <c r="F143" i="1"/>
  <c r="F144" i="1"/>
  <c r="F145" i="1"/>
  <c r="F146" i="1"/>
  <c r="F147" i="1"/>
  <c r="F148" i="1"/>
  <c r="F149" i="1"/>
  <c r="F150" i="1"/>
  <c r="F151" i="1"/>
  <c r="F152" i="1"/>
  <c r="F153" i="1"/>
  <c r="F154" i="1"/>
  <c r="F155" i="1"/>
  <c r="F156" i="1"/>
  <c r="F157" i="1"/>
  <c r="F158" i="1"/>
  <c r="F159" i="1"/>
  <c r="F160" i="1"/>
  <c r="F161" i="1"/>
  <c r="F162" i="1"/>
  <c r="F163" i="1"/>
  <c r="F164" i="1"/>
  <c r="F165" i="1"/>
  <c r="F166" i="1"/>
  <c r="F167" i="1"/>
  <c r="F168" i="1"/>
  <c r="F169" i="1"/>
  <c r="F170" i="1"/>
  <c r="F171" i="1"/>
  <c r="F172" i="1"/>
  <c r="F173" i="1"/>
  <c r="F174" i="1"/>
  <c r="F175" i="1"/>
  <c r="F176" i="1"/>
  <c r="F177" i="1"/>
  <c r="F178" i="1"/>
  <c r="F179" i="1"/>
  <c r="F180" i="1"/>
  <c r="F181" i="1"/>
  <c r="F182" i="1"/>
  <c r="F183" i="1"/>
  <c r="F184" i="1"/>
  <c r="F185" i="1"/>
  <c r="F186" i="1"/>
  <c r="F187" i="1"/>
  <c r="F188" i="1"/>
  <c r="F189" i="1"/>
  <c r="F190" i="1"/>
  <c r="F191" i="1"/>
  <c r="F192" i="1"/>
  <c r="F193" i="1"/>
  <c r="F194" i="1"/>
  <c r="F195" i="1"/>
  <c r="F196" i="1"/>
  <c r="F197" i="1"/>
  <c r="F198" i="1"/>
  <c r="F199" i="1"/>
  <c r="F200" i="1"/>
  <c r="F201" i="1"/>
  <c r="F202" i="1"/>
  <c r="F203" i="1"/>
  <c r="F204" i="1"/>
  <c r="F205" i="1"/>
  <c r="F206" i="1"/>
  <c r="F207" i="1"/>
  <c r="F208" i="1"/>
  <c r="F209" i="1"/>
  <c r="F210" i="1"/>
  <c r="F211" i="1"/>
  <c r="F212" i="1"/>
  <c r="F213" i="1"/>
  <c r="F214" i="1"/>
  <c r="F215" i="1"/>
  <c r="F216" i="1"/>
  <c r="F217" i="1"/>
  <c r="F218" i="1"/>
  <c r="F219" i="1"/>
  <c r="F220" i="1"/>
  <c r="F221" i="1"/>
  <c r="F222" i="1"/>
  <c r="F223" i="1"/>
  <c r="F224" i="1"/>
  <c r="F225" i="1"/>
  <c r="F226" i="1"/>
  <c r="F227" i="1"/>
  <c r="F228" i="1"/>
  <c r="F229" i="1"/>
  <c r="F230" i="1"/>
  <c r="F231" i="1"/>
  <c r="F232" i="1"/>
  <c r="F233" i="1"/>
  <c r="F234" i="1"/>
  <c r="F235" i="1"/>
  <c r="F236" i="1"/>
  <c r="F237" i="1"/>
  <c r="F238" i="1"/>
  <c r="F239" i="1"/>
  <c r="F240" i="1"/>
  <c r="F241" i="1"/>
  <c r="F242" i="1"/>
  <c r="F243" i="1"/>
  <c r="F244" i="1"/>
  <c r="F245" i="1"/>
  <c r="F246" i="1"/>
  <c r="F247" i="1"/>
  <c r="F248" i="1"/>
  <c r="F249" i="1"/>
  <c r="F250" i="1"/>
  <c r="E10" i="9" l="1"/>
  <c r="C11" i="9"/>
  <c r="E6" i="9"/>
  <c r="E11" i="9"/>
  <c r="C7" i="9"/>
  <c r="E12" i="9"/>
  <c r="E7" i="9"/>
  <c r="C13" i="9"/>
  <c r="E9" i="9"/>
  <c r="C9" i="9"/>
  <c r="E13" i="9"/>
  <c r="E8" i="9"/>
  <c r="C6" i="9"/>
  <c r="C8" i="9"/>
  <c r="C10" i="9"/>
  <c r="C12" i="9"/>
  <c r="E5" i="9" l="1"/>
  <c r="C5" i="9"/>
  <c r="Z33" i="1" l="1"/>
  <c r="Z23" i="1"/>
  <c r="AD301" i="2" l="1"/>
  <c r="AD302" i="2"/>
  <c r="AD303" i="2"/>
  <c r="AD304" i="2"/>
  <c r="AD305" i="2"/>
  <c r="AD306" i="2"/>
  <c r="AD307" i="2"/>
  <c r="AD308" i="2"/>
  <c r="AD309" i="2"/>
  <c r="AD310" i="2"/>
  <c r="AD311" i="2"/>
  <c r="AD312" i="2"/>
  <c r="AD313" i="2"/>
  <c r="AD314" i="2"/>
  <c r="AD315" i="2"/>
  <c r="AD316" i="2"/>
  <c r="AD317" i="2"/>
  <c r="AD318" i="2"/>
  <c r="AJ2" i="1" l="1" a="1"/>
  <c r="AJ2" i="1" s="1"/>
  <c r="AD67" i="2"/>
  <c r="AE67" i="2" s="1"/>
  <c r="AD262" i="2"/>
  <c r="AE262" i="2" s="1"/>
  <c r="AD260" i="2"/>
  <c r="AE260" i="2" s="1"/>
  <c r="AD259" i="2"/>
  <c r="AE259" i="2" s="1"/>
  <c r="AD258" i="2"/>
  <c r="AE258" i="2" s="1"/>
  <c r="AD257" i="2"/>
  <c r="AE257" i="2" s="1"/>
  <c r="AD256" i="2"/>
  <c r="AE256" i="2" s="1"/>
  <c r="AD255" i="2"/>
  <c r="AE255" i="2" s="1"/>
  <c r="AD254" i="2"/>
  <c r="AE254" i="2" s="1"/>
  <c r="AD253" i="2"/>
  <c r="AE253" i="2" s="1"/>
  <c r="AD252" i="2"/>
  <c r="AE252" i="2" s="1"/>
  <c r="AD251" i="2"/>
  <c r="AE251" i="2" s="1"/>
  <c r="AD250" i="2"/>
  <c r="AE250" i="2" s="1"/>
  <c r="AD271" i="2"/>
  <c r="AE271" i="2" s="1"/>
  <c r="AD270" i="2"/>
  <c r="AE270" i="2" s="1"/>
  <c r="AD269" i="2"/>
  <c r="AE269" i="2" s="1"/>
  <c r="AD235" i="2"/>
  <c r="AE235" i="2" s="1"/>
  <c r="AD234" i="2"/>
  <c r="AE234" i="2" s="1"/>
  <c r="AD233" i="2"/>
  <c r="AE233" i="2" s="1"/>
  <c r="AD232" i="2"/>
  <c r="AE232" i="2" s="1"/>
  <c r="AD242" i="2"/>
  <c r="AE242" i="2" s="1"/>
  <c r="AD243" i="2"/>
  <c r="AE243" i="2" s="1"/>
  <c r="AE244" i="2" l="1"/>
  <c r="AE245" i="2" s="1"/>
  <c r="AJ7" i="1" s="1"/>
  <c r="AC329" i="2" s="1"/>
  <c r="AE236" i="2"/>
  <c r="AE237" i="2" s="1"/>
  <c r="AJ6" i="1" s="1"/>
  <c r="AC328" i="2" s="1"/>
  <c r="AE263" i="2"/>
  <c r="AE264" i="2" s="1"/>
  <c r="AJ19" i="1" s="1"/>
  <c r="AC340" i="2" s="1"/>
  <c r="AE273" i="2"/>
  <c r="AE274" i="2" s="1"/>
  <c r="AJ20" i="1" s="1"/>
  <c r="AC341" i="2" s="1"/>
  <c r="AD69" i="2" l="1"/>
  <c r="AE69" i="2" s="1"/>
  <c r="P52" i="1" l="1"/>
  <c r="P53" i="1"/>
  <c r="P54" i="1"/>
  <c r="P55" i="1"/>
  <c r="P56" i="1"/>
  <c r="P57" i="1"/>
  <c r="P58" i="1"/>
  <c r="P59" i="1"/>
  <c r="P60" i="1"/>
  <c r="P61" i="1"/>
  <c r="P62" i="1"/>
  <c r="P63" i="1"/>
  <c r="P64" i="1"/>
  <c r="P65" i="1"/>
  <c r="P66" i="1"/>
  <c r="P67" i="1"/>
  <c r="P68" i="1"/>
  <c r="P69" i="1"/>
  <c r="P70" i="1"/>
  <c r="P71" i="1"/>
  <c r="P72" i="1"/>
  <c r="P73" i="1"/>
  <c r="P74" i="1"/>
  <c r="P75" i="1"/>
  <c r="P76" i="1"/>
  <c r="P77" i="1"/>
  <c r="P78" i="1"/>
  <c r="P79" i="1"/>
  <c r="P80" i="1"/>
  <c r="P81" i="1"/>
  <c r="P82" i="1"/>
  <c r="P83" i="1"/>
  <c r="P84" i="1"/>
  <c r="P85" i="1"/>
  <c r="P86" i="1"/>
  <c r="P87" i="1"/>
  <c r="P88" i="1"/>
  <c r="P89" i="1"/>
  <c r="P90" i="1"/>
  <c r="P91" i="1"/>
  <c r="P92" i="1"/>
  <c r="P93" i="1"/>
  <c r="P94" i="1"/>
  <c r="P95" i="1"/>
  <c r="P96" i="1"/>
  <c r="P97" i="1"/>
  <c r="P98" i="1"/>
  <c r="P99" i="1"/>
  <c r="P100" i="1"/>
  <c r="P101" i="1"/>
  <c r="P102" i="1"/>
  <c r="P103" i="1"/>
  <c r="P104" i="1"/>
  <c r="P105" i="1"/>
  <c r="P106" i="1"/>
  <c r="P107" i="1"/>
  <c r="P108" i="1"/>
  <c r="P109" i="1"/>
  <c r="P110" i="1"/>
  <c r="P111" i="1"/>
  <c r="P112" i="1"/>
  <c r="P113" i="1"/>
  <c r="P114" i="1"/>
  <c r="P115" i="1"/>
  <c r="P116" i="1"/>
  <c r="P117" i="1"/>
  <c r="P118" i="1"/>
  <c r="P119" i="1"/>
  <c r="P120" i="1"/>
  <c r="P121" i="1"/>
  <c r="P122" i="1"/>
  <c r="P123" i="1"/>
  <c r="P124" i="1"/>
  <c r="P125" i="1"/>
  <c r="P126" i="1"/>
  <c r="P127" i="1"/>
  <c r="P128" i="1"/>
  <c r="P129" i="1"/>
  <c r="P130" i="1"/>
  <c r="P131" i="1"/>
  <c r="P132" i="1"/>
  <c r="P133" i="1"/>
  <c r="P134" i="1"/>
  <c r="P135" i="1"/>
  <c r="P136" i="1"/>
  <c r="P137" i="1"/>
  <c r="P138" i="1"/>
  <c r="P139" i="1"/>
  <c r="P140" i="1"/>
  <c r="P141" i="1"/>
  <c r="P142" i="1"/>
  <c r="P143" i="1"/>
  <c r="P144" i="1"/>
  <c r="P145" i="1"/>
  <c r="P146" i="1"/>
  <c r="P147" i="1"/>
  <c r="P148" i="1"/>
  <c r="P149" i="1"/>
  <c r="P150" i="1"/>
  <c r="P151" i="1"/>
  <c r="P152" i="1"/>
  <c r="P153" i="1"/>
  <c r="P154" i="1"/>
  <c r="P155" i="1"/>
  <c r="P156" i="1"/>
  <c r="P157" i="1"/>
  <c r="P158" i="1"/>
  <c r="P159" i="1"/>
  <c r="P160" i="1"/>
  <c r="P161" i="1"/>
  <c r="P162" i="1"/>
  <c r="P163" i="1"/>
  <c r="P164" i="1"/>
  <c r="P165" i="1"/>
  <c r="P166" i="1"/>
  <c r="P167" i="1"/>
  <c r="P168" i="1"/>
  <c r="P169" i="1"/>
  <c r="P170" i="1"/>
  <c r="P171" i="1"/>
  <c r="P172" i="1"/>
  <c r="P173" i="1"/>
  <c r="P174" i="1"/>
  <c r="P175" i="1"/>
  <c r="P176" i="1"/>
  <c r="P177" i="1"/>
  <c r="P178" i="1"/>
  <c r="P179" i="1"/>
  <c r="P180" i="1"/>
  <c r="P181" i="1"/>
  <c r="P182" i="1"/>
  <c r="P183" i="1"/>
  <c r="P184" i="1"/>
  <c r="P185" i="1"/>
  <c r="P186" i="1"/>
  <c r="P187" i="1"/>
  <c r="P188" i="1"/>
  <c r="P189" i="1"/>
  <c r="P190" i="1"/>
  <c r="P191" i="1"/>
  <c r="P192" i="1"/>
  <c r="P193" i="1"/>
  <c r="P194" i="1"/>
  <c r="P195" i="1"/>
  <c r="P196" i="1"/>
  <c r="P197" i="1"/>
  <c r="P198" i="1"/>
  <c r="P199" i="1"/>
  <c r="P200" i="1"/>
  <c r="P201" i="1"/>
  <c r="P202" i="1"/>
  <c r="P203" i="1"/>
  <c r="P204" i="1"/>
  <c r="P205" i="1"/>
  <c r="P206" i="1"/>
  <c r="P207" i="1"/>
  <c r="P208" i="1"/>
  <c r="P209" i="1"/>
  <c r="P210" i="1"/>
  <c r="P211" i="1"/>
  <c r="P212" i="1"/>
  <c r="P213" i="1"/>
  <c r="P214" i="1"/>
  <c r="P215" i="1"/>
  <c r="P216" i="1"/>
  <c r="P217" i="1"/>
  <c r="P218" i="1"/>
  <c r="P219" i="1"/>
  <c r="P220" i="1"/>
  <c r="P221" i="1"/>
  <c r="P222" i="1"/>
  <c r="P223" i="1"/>
  <c r="P224" i="1"/>
  <c r="P225" i="1"/>
  <c r="P226" i="1"/>
  <c r="P227" i="1"/>
  <c r="P228" i="1"/>
  <c r="P229" i="1"/>
  <c r="P230" i="1"/>
  <c r="P231" i="1"/>
  <c r="P232" i="1"/>
  <c r="P233" i="1"/>
  <c r="P234" i="1"/>
  <c r="P235" i="1"/>
  <c r="P236" i="1"/>
  <c r="P237" i="1"/>
  <c r="P238" i="1"/>
  <c r="P239" i="1"/>
  <c r="P240" i="1"/>
  <c r="P241" i="1"/>
  <c r="P242" i="1"/>
  <c r="P243" i="1"/>
  <c r="P244" i="1"/>
  <c r="P245" i="1"/>
  <c r="P246" i="1"/>
  <c r="P247" i="1"/>
  <c r="P248" i="1"/>
  <c r="P249" i="1"/>
  <c r="P250" i="1"/>
  <c r="P51" i="1"/>
  <c r="Q11" i="1"/>
  <c r="AD123" i="2"/>
  <c r="AE123" i="2" s="1"/>
  <c r="AD74" i="2"/>
  <c r="AE74" i="2" s="1"/>
  <c r="AD75" i="2"/>
  <c r="AE75" i="2" s="1"/>
  <c r="AD85" i="2"/>
  <c r="AE85" i="2" s="1"/>
  <c r="AD93" i="2"/>
  <c r="AE93" i="2" s="1"/>
  <c r="AD94" i="2"/>
  <c r="AE94" i="2" s="1"/>
  <c r="AD95" i="2"/>
  <c r="AE95" i="2" s="1"/>
  <c r="AD89" i="2"/>
  <c r="AE89" i="2" s="1"/>
  <c r="AD90" i="2"/>
  <c r="AE90" i="2" s="1"/>
  <c r="AD91" i="2"/>
  <c r="AE91" i="2" s="1"/>
  <c r="AD92" i="2"/>
  <c r="AE92" i="2" s="1"/>
  <c r="AD96" i="2"/>
  <c r="AE96" i="2" s="1"/>
  <c r="AD97" i="2"/>
  <c r="AE97" i="2" s="1"/>
  <c r="AD99" i="2"/>
  <c r="AE99" i="2" s="1"/>
  <c r="AD100" i="2"/>
  <c r="AE100" i="2" s="1"/>
  <c r="AD101" i="2"/>
  <c r="AE101" i="2" s="1"/>
  <c r="AD102" i="2"/>
  <c r="AE102" i="2" s="1"/>
  <c r="AD103" i="2"/>
  <c r="AE103" i="2" s="1"/>
  <c r="AD104" i="2"/>
  <c r="AE104" i="2" s="1"/>
  <c r="AD105" i="2"/>
  <c r="AE105" i="2" s="1"/>
  <c r="AD106" i="2"/>
  <c r="AE106" i="2" s="1"/>
  <c r="AD107" i="2"/>
  <c r="AE107" i="2" s="1"/>
  <c r="AD108" i="2"/>
  <c r="AE108" i="2" s="1"/>
  <c r="AD109" i="2"/>
  <c r="AE109" i="2" s="1"/>
  <c r="AD110" i="2"/>
  <c r="AE110" i="2" s="1"/>
  <c r="AD111" i="2"/>
  <c r="AE111" i="2" s="1"/>
  <c r="AD112" i="2"/>
  <c r="AE112" i="2" s="1"/>
  <c r="AD113" i="2"/>
  <c r="AE113" i="2" s="1"/>
  <c r="AD114" i="2"/>
  <c r="AE114" i="2" s="1"/>
  <c r="AD115" i="2"/>
  <c r="AE115" i="2" s="1"/>
  <c r="AD116" i="2"/>
  <c r="AE116" i="2" s="1"/>
  <c r="AD117" i="2"/>
  <c r="AE117" i="2" s="1"/>
  <c r="AD118" i="2"/>
  <c r="AE118" i="2" s="1"/>
  <c r="AD119" i="2"/>
  <c r="AE119" i="2" s="1"/>
  <c r="AD120" i="2"/>
  <c r="AE120" i="2" s="1"/>
  <c r="AD121" i="2"/>
  <c r="AE121" i="2" s="1"/>
  <c r="AD223" i="2"/>
  <c r="AE223" i="2" s="1"/>
  <c r="AD222" i="2"/>
  <c r="AE222" i="2" s="1"/>
  <c r="AD221" i="2"/>
  <c r="AE221" i="2" s="1"/>
  <c r="AD220" i="2"/>
  <c r="AE220" i="2" s="1"/>
  <c r="AD219" i="2"/>
  <c r="AE219" i="2" s="1"/>
  <c r="AD211" i="2"/>
  <c r="AE211" i="2" s="1"/>
  <c r="AD210" i="2"/>
  <c r="AE210" i="2" s="1"/>
  <c r="AD194" i="2"/>
  <c r="AE194" i="2" s="1"/>
  <c r="AD203" i="2"/>
  <c r="AE203" i="2" s="1"/>
  <c r="AD202" i="2"/>
  <c r="AE202" i="2" s="1"/>
  <c r="AD201" i="2"/>
  <c r="AE201" i="2" s="1"/>
  <c r="AD193" i="2"/>
  <c r="AE193" i="2" s="1"/>
  <c r="AD192" i="2"/>
  <c r="AE192" i="2" s="1"/>
  <c r="AD183" i="2"/>
  <c r="AE183" i="2" s="1"/>
  <c r="AD218" i="2"/>
  <c r="AE218" i="2" s="1"/>
  <c r="AD165" i="2"/>
  <c r="AE165" i="2" s="1"/>
  <c r="AD164" i="2"/>
  <c r="AE164" i="2" s="1"/>
  <c r="AD157" i="2"/>
  <c r="AE157" i="2" s="1"/>
  <c r="AD156" i="2"/>
  <c r="AE156" i="2" s="1"/>
  <c r="AD155" i="2"/>
  <c r="AE155" i="2" s="1"/>
  <c r="AD144" i="2"/>
  <c r="AD134" i="2"/>
  <c r="AD133" i="2"/>
  <c r="AD132" i="2"/>
  <c r="AD209" i="2"/>
  <c r="AE209" i="2" s="1"/>
  <c r="AD200" i="2"/>
  <c r="AE200" i="2" s="1"/>
  <c r="AD191" i="2"/>
  <c r="AE191" i="2" s="1"/>
  <c r="AD184" i="2"/>
  <c r="AE184" i="2" s="1"/>
  <c r="AD182" i="2"/>
  <c r="AE182" i="2" s="1"/>
  <c r="AD175" i="2"/>
  <c r="AE175" i="2" s="1"/>
  <c r="AD173" i="2"/>
  <c r="AE173" i="2" s="1"/>
  <c r="AD172" i="2"/>
  <c r="AE172" i="2" s="1"/>
  <c r="AD163" i="2"/>
  <c r="AE163" i="2" s="1"/>
  <c r="AD153" i="2"/>
  <c r="AE153" i="2" s="1"/>
  <c r="AD56" i="2"/>
  <c r="AE56" i="2" s="1"/>
  <c r="AD57" i="2"/>
  <c r="AE57" i="2" s="1"/>
  <c r="AD58" i="2"/>
  <c r="AE58" i="2" s="1"/>
  <c r="AD59" i="2"/>
  <c r="AE59" i="2" s="1"/>
  <c r="AD60" i="2"/>
  <c r="AE60" i="2" s="1"/>
  <c r="AD61" i="2"/>
  <c r="AE61" i="2" s="1"/>
  <c r="AD62" i="2"/>
  <c r="AE62" i="2" s="1"/>
  <c r="AD63" i="2"/>
  <c r="AE63" i="2" s="1"/>
  <c r="AD64" i="2"/>
  <c r="AE64" i="2" s="1"/>
  <c r="AD65" i="2"/>
  <c r="AE65" i="2" s="1"/>
  <c r="AD66" i="2"/>
  <c r="AE66" i="2" s="1"/>
  <c r="AD68" i="2"/>
  <c r="AE68" i="2" s="1"/>
  <c r="AD70" i="2"/>
  <c r="AE70" i="2" s="1"/>
  <c r="AD71" i="2"/>
  <c r="AE71" i="2" s="1"/>
  <c r="AD72" i="2"/>
  <c r="AE72" i="2" s="1"/>
  <c r="AD73" i="2"/>
  <c r="AE73" i="2" s="1"/>
  <c r="AD76" i="2"/>
  <c r="AE76" i="2" s="1"/>
  <c r="AD77" i="2"/>
  <c r="AE77" i="2" s="1"/>
  <c r="AD78" i="2"/>
  <c r="AE78" i="2" s="1"/>
  <c r="AD79" i="2"/>
  <c r="AE79" i="2" s="1"/>
  <c r="AD80" i="2"/>
  <c r="AE80" i="2" s="1"/>
  <c r="AD81" i="2"/>
  <c r="AE81" i="2" s="1"/>
  <c r="AD82" i="2"/>
  <c r="AE82" i="2" s="1"/>
  <c r="AD83" i="2"/>
  <c r="AE83" i="2" s="1"/>
  <c r="AD84" i="2"/>
  <c r="AE84" i="2" s="1"/>
  <c r="AD86" i="2"/>
  <c r="AE86" i="2" s="1"/>
  <c r="AD87" i="2"/>
  <c r="AE87" i="2" s="1"/>
  <c r="AD88" i="2"/>
  <c r="AE88" i="2" s="1"/>
  <c r="AD98" i="2"/>
  <c r="AE98" i="2" s="1"/>
  <c r="AD122" i="2"/>
  <c r="AE122" i="2" s="1"/>
  <c r="AE177" i="2" l="1"/>
  <c r="AE178" i="2" s="1"/>
  <c r="AJ13" i="1" s="1"/>
  <c r="AC334" i="2" s="1"/>
  <c r="AE167" i="2"/>
  <c r="AE168" i="2" s="1"/>
  <c r="AJ12" i="1" s="1"/>
  <c r="AC333" i="2" s="1"/>
  <c r="AE225" i="2"/>
  <c r="AE226" i="2" s="1"/>
  <c r="AJ18" i="1" s="1"/>
  <c r="AC339" i="2" s="1"/>
  <c r="AE213" i="2"/>
  <c r="AE214" i="2" s="1"/>
  <c r="AJ17" i="1" s="1"/>
  <c r="AC338" i="2" s="1"/>
  <c r="AE186" i="2"/>
  <c r="AE187" i="2" s="1"/>
  <c r="AJ14" i="1" s="1"/>
  <c r="AC335" i="2" s="1"/>
  <c r="AE195" i="2"/>
  <c r="AE196" i="2" s="1"/>
  <c r="AJ15" i="1" s="1"/>
  <c r="AC336" i="2" s="1"/>
  <c r="AE158" i="2"/>
  <c r="AE159" i="2" s="1"/>
  <c r="AJ11" i="1" s="1"/>
  <c r="AC332" i="2" s="1"/>
  <c r="AE204" i="2"/>
  <c r="AE205" i="2" s="1"/>
  <c r="AJ16" i="1" s="1"/>
  <c r="AC337" i="2" s="1"/>
  <c r="AD146" i="2" l="1"/>
  <c r="AE146" i="2" s="1"/>
  <c r="AD145" i="2"/>
  <c r="AE145" i="2" s="1"/>
  <c r="AE144" i="2"/>
  <c r="AD143" i="2"/>
  <c r="AE143" i="2" s="1"/>
  <c r="AE134" i="2"/>
  <c r="AE133" i="2"/>
  <c r="AE132" i="2"/>
  <c r="AD131" i="2"/>
  <c r="AE131" i="2" s="1"/>
  <c r="AE137" i="2" s="1"/>
  <c r="AE138" i="2" s="1"/>
  <c r="AD46" i="2"/>
  <c r="AE147" i="2" l="1"/>
  <c r="AE148" i="2" s="1"/>
  <c r="AJ10" i="1" s="1"/>
  <c r="AC331" i="2" s="1"/>
  <c r="R16" i="1" l="1"/>
  <c r="W51" i="1" l="1"/>
  <c r="AD47" i="2" l="1"/>
  <c r="AE47" i="2" s="1"/>
  <c r="AD48" i="2"/>
  <c r="AE48" i="2" s="1"/>
  <c r="AD49" i="2"/>
  <c r="AE49" i="2" s="1"/>
  <c r="AD50" i="2"/>
  <c r="AE50" i="2" s="1"/>
  <c r="AD51" i="2"/>
  <c r="AE51" i="2" s="1"/>
  <c r="AD52" i="2"/>
  <c r="AE52" i="2" s="1"/>
  <c r="AD53" i="2"/>
  <c r="AE53" i="2" s="1"/>
  <c r="AD54" i="2"/>
  <c r="AE54" i="2" s="1"/>
  <c r="AD55" i="2"/>
  <c r="AE55" i="2" s="1"/>
  <c r="AE46" i="2"/>
  <c r="AE126" i="2" l="1"/>
  <c r="AE127" i="2" s="1"/>
  <c r="AJ8" i="1" s="1"/>
  <c r="F45" i="1"/>
  <c r="F42" i="1"/>
  <c r="F46" i="1"/>
  <c r="AD26" i="2"/>
  <c r="AE26" i="2" s="1"/>
  <c r="AD27" i="2"/>
  <c r="AE27" i="2" s="1"/>
  <c r="AD28" i="2"/>
  <c r="AE28" i="2" s="1"/>
  <c r="AD29" i="2"/>
  <c r="AE29" i="2" s="1"/>
  <c r="AD30" i="2"/>
  <c r="AE30" i="2" s="1"/>
  <c r="AD31" i="2"/>
  <c r="AE31" i="2" s="1"/>
  <c r="AD32" i="2"/>
  <c r="AE32" i="2" s="1"/>
  <c r="AD33" i="2"/>
  <c r="AE33" i="2" s="1"/>
  <c r="AD34" i="2"/>
  <c r="AE34" i="2" s="1"/>
  <c r="AD35" i="2"/>
  <c r="AE35" i="2" s="1"/>
  <c r="AD36" i="2"/>
  <c r="AE36" i="2" s="1"/>
  <c r="AD37" i="2"/>
  <c r="AE37" i="2" s="1"/>
  <c r="AD38" i="2"/>
  <c r="AE38" i="2" s="1"/>
  <c r="AD39" i="2"/>
  <c r="AE39" i="2" s="1"/>
  <c r="AD25" i="2"/>
  <c r="AE25" i="2" s="1"/>
  <c r="AD14" i="2"/>
  <c r="AE14" i="2" s="1"/>
  <c r="AD15" i="2"/>
  <c r="AE15" i="2" s="1"/>
  <c r="AD16" i="2"/>
  <c r="AE16" i="2" s="1"/>
  <c r="AD17" i="2"/>
  <c r="AE17" i="2" s="1"/>
  <c r="AD18" i="2"/>
  <c r="AE18" i="2" s="1"/>
  <c r="AD13" i="2"/>
  <c r="AE13" i="2" s="1"/>
  <c r="AE40" i="2" l="1"/>
  <c r="AE41" i="2" s="1"/>
  <c r="AE19" i="2"/>
  <c r="AJ9" i="1" l="1"/>
  <c r="AC330" i="2" s="1"/>
  <c r="AE20" i="2"/>
  <c r="M52" i="1" l="1"/>
  <c r="Q33" i="1" s="1"/>
  <c r="M53" i="1"/>
  <c r="M54" i="1"/>
  <c r="M55" i="1"/>
  <c r="M56" i="1"/>
  <c r="M57" i="1"/>
  <c r="M58" i="1"/>
  <c r="F10" i="9" s="1"/>
  <c r="M59" i="1"/>
  <c r="F11" i="9" s="1"/>
  <c r="M60" i="1"/>
  <c r="M61" i="1"/>
  <c r="M62" i="1"/>
  <c r="M63" i="1"/>
  <c r="M64" i="1"/>
  <c r="M65" i="1"/>
  <c r="M66" i="1"/>
  <c r="M67" i="1"/>
  <c r="M68" i="1"/>
  <c r="M69" i="1"/>
  <c r="M70" i="1"/>
  <c r="M71" i="1"/>
  <c r="M72" i="1"/>
  <c r="M73" i="1"/>
  <c r="M74" i="1"/>
  <c r="M75" i="1"/>
  <c r="M76" i="1"/>
  <c r="M77" i="1"/>
  <c r="M78" i="1"/>
  <c r="M79" i="1"/>
  <c r="M80" i="1"/>
  <c r="M81" i="1"/>
  <c r="M82" i="1"/>
  <c r="M83" i="1"/>
  <c r="M84" i="1"/>
  <c r="M85" i="1"/>
  <c r="M86" i="1"/>
  <c r="M87" i="1"/>
  <c r="M88" i="1"/>
  <c r="M89" i="1"/>
  <c r="M90" i="1"/>
  <c r="M91" i="1"/>
  <c r="M92" i="1"/>
  <c r="M93" i="1"/>
  <c r="M94" i="1"/>
  <c r="M95" i="1"/>
  <c r="M96" i="1"/>
  <c r="M97" i="1"/>
  <c r="M98" i="1"/>
  <c r="M99" i="1"/>
  <c r="M100" i="1"/>
  <c r="M101" i="1"/>
  <c r="M102" i="1"/>
  <c r="M103" i="1"/>
  <c r="M104" i="1"/>
  <c r="M105" i="1"/>
  <c r="M106" i="1"/>
  <c r="M107" i="1"/>
  <c r="M108" i="1"/>
  <c r="M109" i="1"/>
  <c r="M110" i="1"/>
  <c r="M111" i="1"/>
  <c r="M112" i="1"/>
  <c r="M113" i="1"/>
  <c r="M114" i="1"/>
  <c r="M115" i="1"/>
  <c r="M116" i="1"/>
  <c r="M117" i="1"/>
  <c r="M118" i="1"/>
  <c r="M119" i="1"/>
  <c r="M120" i="1"/>
  <c r="M121" i="1"/>
  <c r="M122" i="1"/>
  <c r="M123" i="1"/>
  <c r="M124" i="1"/>
  <c r="M125" i="1"/>
  <c r="M126" i="1"/>
  <c r="M127" i="1"/>
  <c r="M128" i="1"/>
  <c r="M129" i="1"/>
  <c r="M130" i="1"/>
  <c r="M131" i="1"/>
  <c r="M132" i="1"/>
  <c r="M133" i="1"/>
  <c r="M134" i="1"/>
  <c r="M135" i="1"/>
  <c r="M136" i="1"/>
  <c r="M137" i="1"/>
  <c r="M138" i="1"/>
  <c r="M139" i="1"/>
  <c r="M140" i="1"/>
  <c r="M141" i="1"/>
  <c r="M142" i="1"/>
  <c r="M143" i="1"/>
  <c r="M144" i="1"/>
  <c r="M145" i="1"/>
  <c r="M146" i="1"/>
  <c r="M147" i="1"/>
  <c r="M148" i="1"/>
  <c r="M149" i="1"/>
  <c r="M150" i="1"/>
  <c r="M151" i="1"/>
  <c r="M152" i="1"/>
  <c r="M153" i="1"/>
  <c r="M154" i="1"/>
  <c r="M155" i="1"/>
  <c r="M156" i="1"/>
  <c r="M157" i="1"/>
  <c r="M158" i="1"/>
  <c r="M159" i="1"/>
  <c r="M160" i="1"/>
  <c r="M161" i="1"/>
  <c r="M162" i="1"/>
  <c r="M163" i="1"/>
  <c r="M164" i="1"/>
  <c r="M165" i="1"/>
  <c r="M166" i="1"/>
  <c r="M167" i="1"/>
  <c r="M168" i="1"/>
  <c r="M169" i="1"/>
  <c r="M170" i="1"/>
  <c r="M171" i="1"/>
  <c r="M172" i="1"/>
  <c r="M173" i="1"/>
  <c r="M174" i="1"/>
  <c r="M175" i="1"/>
  <c r="M176" i="1"/>
  <c r="M177" i="1"/>
  <c r="M178" i="1"/>
  <c r="M179" i="1"/>
  <c r="M180" i="1"/>
  <c r="M181" i="1"/>
  <c r="M182" i="1"/>
  <c r="M183" i="1"/>
  <c r="M184" i="1"/>
  <c r="M185" i="1"/>
  <c r="M186" i="1"/>
  <c r="M187" i="1"/>
  <c r="M188" i="1"/>
  <c r="M189" i="1"/>
  <c r="M190" i="1"/>
  <c r="M191" i="1"/>
  <c r="M192" i="1"/>
  <c r="M193" i="1"/>
  <c r="M194" i="1"/>
  <c r="M195" i="1"/>
  <c r="M196" i="1"/>
  <c r="M197" i="1"/>
  <c r="M198" i="1"/>
  <c r="M199" i="1"/>
  <c r="M200" i="1"/>
  <c r="M201" i="1"/>
  <c r="M202" i="1"/>
  <c r="M203" i="1"/>
  <c r="M204" i="1"/>
  <c r="M205" i="1"/>
  <c r="M206" i="1"/>
  <c r="M207" i="1"/>
  <c r="M208" i="1"/>
  <c r="M209" i="1"/>
  <c r="M210" i="1"/>
  <c r="M211" i="1"/>
  <c r="M212" i="1"/>
  <c r="M213" i="1"/>
  <c r="M214" i="1"/>
  <c r="M215" i="1"/>
  <c r="M216" i="1"/>
  <c r="M217" i="1"/>
  <c r="M218" i="1"/>
  <c r="M219" i="1"/>
  <c r="M220" i="1"/>
  <c r="M221" i="1"/>
  <c r="M222" i="1"/>
  <c r="M223" i="1"/>
  <c r="M224" i="1"/>
  <c r="M225" i="1"/>
  <c r="M226" i="1"/>
  <c r="M227" i="1"/>
  <c r="M228" i="1"/>
  <c r="M229" i="1"/>
  <c r="M230" i="1"/>
  <c r="M231" i="1"/>
  <c r="M232" i="1"/>
  <c r="M233" i="1"/>
  <c r="M234" i="1"/>
  <c r="M235" i="1"/>
  <c r="M236" i="1"/>
  <c r="M237" i="1"/>
  <c r="M238" i="1"/>
  <c r="M239" i="1"/>
  <c r="M240" i="1"/>
  <c r="M241" i="1"/>
  <c r="M242" i="1"/>
  <c r="M243" i="1"/>
  <c r="M244" i="1"/>
  <c r="M245" i="1"/>
  <c r="M246" i="1"/>
  <c r="M247" i="1"/>
  <c r="M248" i="1"/>
  <c r="M249" i="1"/>
  <c r="M250" i="1"/>
  <c r="M51" i="1"/>
  <c r="F9" i="9" l="1"/>
  <c r="F7" i="9"/>
  <c r="F6" i="9"/>
  <c r="F13" i="9"/>
  <c r="F12" i="9"/>
  <c r="F5" i="9"/>
  <c r="AM6" i="1"/>
  <c r="F8" i="9"/>
  <c r="AM7" i="1"/>
  <c r="N55" i="1"/>
  <c r="B24" i="1"/>
  <c r="B23" i="1" s="1"/>
  <c r="N51" i="1"/>
  <c r="G5" i="9" s="1"/>
  <c r="N53" i="1"/>
  <c r="N52" i="1"/>
  <c r="N75" i="1"/>
  <c r="N115" i="1"/>
  <c r="N147" i="1"/>
  <c r="N179" i="1"/>
  <c r="N219" i="1"/>
  <c r="N82" i="1"/>
  <c r="N122" i="1"/>
  <c r="N162" i="1"/>
  <c r="N202" i="1"/>
  <c r="N242" i="1"/>
  <c r="N83" i="1"/>
  <c r="N123" i="1"/>
  <c r="N171" i="1"/>
  <c r="N211" i="1"/>
  <c r="N90" i="1"/>
  <c r="N130" i="1"/>
  <c r="N170" i="1"/>
  <c r="N218" i="1"/>
  <c r="N91" i="1"/>
  <c r="N203" i="1"/>
  <c r="N58" i="1"/>
  <c r="N106" i="1"/>
  <c r="N146" i="1"/>
  <c r="N186" i="1"/>
  <c r="N234" i="1"/>
  <c r="N163" i="1"/>
  <c r="N243" i="1"/>
  <c r="N66" i="1"/>
  <c r="N98" i="1"/>
  <c r="N154" i="1"/>
  <c r="N194" i="1"/>
  <c r="N226" i="1"/>
  <c r="N59" i="1"/>
  <c r="N99" i="1"/>
  <c r="N131" i="1"/>
  <c r="N155" i="1"/>
  <c r="N187" i="1"/>
  <c r="N227" i="1"/>
  <c r="N74" i="1"/>
  <c r="N114" i="1"/>
  <c r="N138" i="1"/>
  <c r="N178" i="1"/>
  <c r="N210" i="1"/>
  <c r="N250" i="1"/>
  <c r="N67" i="1"/>
  <c r="N107" i="1"/>
  <c r="N139" i="1"/>
  <c r="N195" i="1"/>
  <c r="N235" i="1"/>
  <c r="N60" i="1"/>
  <c r="G12" i="9" s="1"/>
  <c r="N201" i="1"/>
  <c r="N137" i="1"/>
  <c r="N73" i="1"/>
  <c r="N208" i="1"/>
  <c r="N144" i="1"/>
  <c r="N80" i="1"/>
  <c r="N215" i="1"/>
  <c r="N151" i="1"/>
  <c r="N87" i="1"/>
  <c r="N222" i="1"/>
  <c r="N158" i="1"/>
  <c r="N94" i="1"/>
  <c r="N229" i="1"/>
  <c r="N165" i="1"/>
  <c r="N101" i="1"/>
  <c r="N228" i="1"/>
  <c r="N164" i="1"/>
  <c r="N100" i="1"/>
  <c r="N193" i="1"/>
  <c r="N129" i="1"/>
  <c r="N65" i="1"/>
  <c r="N200" i="1"/>
  <c r="N136" i="1"/>
  <c r="N72" i="1"/>
  <c r="N207" i="1"/>
  <c r="N143" i="1"/>
  <c r="N79" i="1"/>
  <c r="N214" i="1"/>
  <c r="N150" i="1"/>
  <c r="N86" i="1"/>
  <c r="N221" i="1"/>
  <c r="N157" i="1"/>
  <c r="N93" i="1"/>
  <c r="N220" i="1"/>
  <c r="N156" i="1"/>
  <c r="N92" i="1"/>
  <c r="N244" i="1"/>
  <c r="N209" i="1"/>
  <c r="N152" i="1"/>
  <c r="N230" i="1"/>
  <c r="N109" i="1"/>
  <c r="N249" i="1"/>
  <c r="N185" i="1"/>
  <c r="N121" i="1"/>
  <c r="N57" i="1"/>
  <c r="G9" i="9" s="1"/>
  <c r="N192" i="1"/>
  <c r="N128" i="1"/>
  <c r="N64" i="1"/>
  <c r="N199" i="1"/>
  <c r="N135" i="1"/>
  <c r="N71" i="1"/>
  <c r="N206" i="1"/>
  <c r="N142" i="1"/>
  <c r="N78" i="1"/>
  <c r="N213" i="1"/>
  <c r="N149" i="1"/>
  <c r="N85" i="1"/>
  <c r="N212" i="1"/>
  <c r="N148" i="1"/>
  <c r="N84" i="1"/>
  <c r="N169" i="1"/>
  <c r="N105" i="1"/>
  <c r="N176" i="1"/>
  <c r="N247" i="1"/>
  <c r="N119" i="1"/>
  <c r="N190" i="1"/>
  <c r="N62" i="1"/>
  <c r="N133" i="1"/>
  <c r="N196" i="1"/>
  <c r="N68" i="1"/>
  <c r="N153" i="1"/>
  <c r="N231" i="1"/>
  <c r="N238" i="1"/>
  <c r="N245" i="1"/>
  <c r="N116" i="1"/>
  <c r="N81" i="1"/>
  <c r="N88" i="1"/>
  <c r="N102" i="1"/>
  <c r="N172" i="1"/>
  <c r="N241" i="1"/>
  <c r="N177" i="1"/>
  <c r="N113" i="1"/>
  <c r="N248" i="1"/>
  <c r="N184" i="1"/>
  <c r="N120" i="1"/>
  <c r="N56" i="1"/>
  <c r="N191" i="1"/>
  <c r="N127" i="1"/>
  <c r="N63" i="1"/>
  <c r="N198" i="1"/>
  <c r="N134" i="1"/>
  <c r="N70" i="1"/>
  <c r="N205" i="1"/>
  <c r="N141" i="1"/>
  <c r="N77" i="1"/>
  <c r="N204" i="1"/>
  <c r="N140" i="1"/>
  <c r="N76" i="1"/>
  <c r="N233" i="1"/>
  <c r="N240" i="1"/>
  <c r="N112" i="1"/>
  <c r="N183" i="1"/>
  <c r="N126" i="1"/>
  <c r="N197" i="1"/>
  <c r="N69" i="1"/>
  <c r="N132" i="1"/>
  <c r="N89" i="1"/>
  <c r="N96" i="1"/>
  <c r="N103" i="1"/>
  <c r="N110" i="1"/>
  <c r="N180" i="1"/>
  <c r="N145" i="1"/>
  <c r="N223" i="1"/>
  <c r="N166" i="1"/>
  <c r="N236" i="1"/>
  <c r="N181" i="1"/>
  <c r="N159" i="1"/>
  <c r="N237" i="1"/>
  <c r="N108" i="1"/>
  <c r="N225" i="1"/>
  <c r="N161" i="1"/>
  <c r="N97" i="1"/>
  <c r="N232" i="1"/>
  <c r="N168" i="1"/>
  <c r="N104" i="1"/>
  <c r="N239" i="1"/>
  <c r="N175" i="1"/>
  <c r="N111" i="1"/>
  <c r="N246" i="1"/>
  <c r="N182" i="1"/>
  <c r="N118" i="1"/>
  <c r="N54" i="1"/>
  <c r="N189" i="1"/>
  <c r="N125" i="1"/>
  <c r="N61" i="1"/>
  <c r="N188" i="1"/>
  <c r="N124" i="1"/>
  <c r="N217" i="1"/>
  <c r="N224" i="1"/>
  <c r="N160" i="1"/>
  <c r="N167" i="1"/>
  <c r="N174" i="1"/>
  <c r="N117" i="1"/>
  <c r="N216" i="1"/>
  <c r="N95" i="1"/>
  <c r="N173" i="1"/>
  <c r="B22" i="1"/>
  <c r="H22" i="1" s="1"/>
  <c r="Q13" i="1"/>
  <c r="Q14" i="1" s="1"/>
  <c r="B26" i="1"/>
  <c r="H26" i="1" s="1"/>
  <c r="B30" i="1"/>
  <c r="H30" i="1" s="1"/>
  <c r="B28" i="1"/>
  <c r="B32" i="1"/>
  <c r="AG2" i="1"/>
  <c r="G10" i="9" l="1"/>
  <c r="G6" i="9"/>
  <c r="G7" i="9"/>
  <c r="G13" i="9"/>
  <c r="G8" i="9"/>
  <c r="O59" i="1"/>
  <c r="G11" i="9"/>
  <c r="AN7" i="1"/>
  <c r="H24" i="1"/>
  <c r="AR1" i="1"/>
  <c r="AN6" i="1"/>
  <c r="AM8" i="1"/>
  <c r="AN8" i="1" s="1"/>
  <c r="O87" i="1"/>
  <c r="O132" i="1"/>
  <c r="O85" i="1"/>
  <c r="O191" i="1"/>
  <c r="O181" i="1"/>
  <c r="O60" i="1"/>
  <c r="O194" i="1"/>
  <c r="O151" i="1"/>
  <c r="O169" i="1"/>
  <c r="O186" i="1"/>
  <c r="O75" i="1"/>
  <c r="O69" i="1"/>
  <c r="O130" i="1"/>
  <c r="O94" i="1"/>
  <c r="O104" i="1"/>
  <c r="O121" i="1"/>
  <c r="O239" i="1"/>
  <c r="O91" i="1"/>
  <c r="O205" i="1"/>
  <c r="O128" i="1"/>
  <c r="O99" i="1"/>
  <c r="O193" i="1"/>
  <c r="O90" i="1"/>
  <c r="O62" i="1"/>
  <c r="O115" i="1"/>
  <c r="O126" i="1"/>
  <c r="O241" i="1"/>
  <c r="B31" i="1"/>
  <c r="H32" i="1"/>
  <c r="O246" i="1"/>
  <c r="O68" i="1"/>
  <c r="O162" i="1"/>
  <c r="O202" i="1"/>
  <c r="O164" i="1"/>
  <c r="O70" i="1"/>
  <c r="O100" i="1"/>
  <c r="O116" i="1"/>
  <c r="O101" i="1"/>
  <c r="O198" i="1"/>
  <c r="O97" i="1"/>
  <c r="O188" i="1"/>
  <c r="O215" i="1"/>
  <c r="O229" i="1"/>
  <c r="O218" i="1"/>
  <c r="O139" i="1"/>
  <c r="O158" i="1"/>
  <c r="O83" i="1"/>
  <c r="O76" i="1"/>
  <c r="O212" i="1"/>
  <c r="O140" i="1"/>
  <c r="O184" i="1"/>
  <c r="O155" i="1"/>
  <c r="O110" i="1"/>
  <c r="O192" i="1"/>
  <c r="O163" i="1"/>
  <c r="O72" i="1"/>
  <c r="O242" i="1"/>
  <c r="O209" i="1"/>
  <c r="O179" i="1"/>
  <c r="O71" i="1"/>
  <c r="O216" i="1"/>
  <c r="O152" i="1"/>
  <c r="O122" i="1"/>
  <c r="O175" i="1"/>
  <c r="O64" i="1"/>
  <c r="O170" i="1"/>
  <c r="O245" i="1"/>
  <c r="O134" i="1"/>
  <c r="O58" i="1"/>
  <c r="O190" i="1"/>
  <c r="O79" i="1"/>
  <c r="O161" i="1"/>
  <c r="O117" i="1"/>
  <c r="O178" i="1"/>
  <c r="O114" i="1"/>
  <c r="O168" i="1"/>
  <c r="O203" i="1"/>
  <c r="O226" i="1"/>
  <c r="O147" i="1"/>
  <c r="O228" i="1"/>
  <c r="O141" i="1"/>
  <c r="O77" i="1"/>
  <c r="O248" i="1"/>
  <c r="O219" i="1"/>
  <c r="O174" i="1"/>
  <c r="O201" i="1"/>
  <c r="O227" i="1"/>
  <c r="O136" i="1"/>
  <c r="O107" i="1"/>
  <c r="O199" i="1"/>
  <c r="O243" i="1"/>
  <c r="O225" i="1"/>
  <c r="O57" i="1"/>
  <c r="B27" i="1"/>
  <c r="H28" i="1"/>
  <c r="O236" i="1"/>
  <c r="O238" i="1"/>
  <c r="O73" i="1"/>
  <c r="O244" i="1"/>
  <c r="O200" i="1"/>
  <c r="O171" i="1"/>
  <c r="O208" i="1"/>
  <c r="O173" i="1"/>
  <c r="O144" i="1"/>
  <c r="O56" i="1"/>
  <c r="O61" i="1"/>
  <c r="O105" i="1"/>
  <c r="O95" i="1"/>
  <c r="O135" i="1"/>
  <c r="O78" i="1"/>
  <c r="O232" i="1"/>
  <c r="O211" i="1"/>
  <c r="O102" i="1"/>
  <c r="O80" i="1"/>
  <c r="O207" i="1"/>
  <c r="O106" i="1"/>
  <c r="O142" i="1"/>
  <c r="O160" i="1"/>
  <c r="O131" i="1"/>
  <c r="O213" i="1"/>
  <c r="O196" i="1"/>
  <c r="O189" i="1"/>
  <c r="O220" i="1"/>
  <c r="O230" i="1"/>
  <c r="O103" i="1"/>
  <c r="O166" i="1"/>
  <c r="O129" i="1"/>
  <c r="O84" i="1"/>
  <c r="O119" i="1"/>
  <c r="O137" i="1"/>
  <c r="O124" i="1"/>
  <c r="O233" i="1"/>
  <c r="O235" i="1"/>
  <c r="O89" i="1"/>
  <c r="O156" i="1"/>
  <c r="O153" i="1"/>
  <c r="O52" i="1"/>
  <c r="O109" i="1"/>
  <c r="O125" i="1"/>
  <c r="O176" i="1"/>
  <c r="O143" i="1"/>
  <c r="O96" i="1"/>
  <c r="O204" i="1"/>
  <c r="O165" i="1"/>
  <c r="O65" i="1"/>
  <c r="O92" i="1"/>
  <c r="O146" i="1"/>
  <c r="O154" i="1"/>
  <c r="O123" i="1"/>
  <c r="O206" i="1"/>
  <c r="O224" i="1"/>
  <c r="O195" i="1"/>
  <c r="O113" i="1"/>
  <c r="O150" i="1"/>
  <c r="O240" i="1"/>
  <c r="O214" i="1"/>
  <c r="O120" i="1"/>
  <c r="O231" i="1"/>
  <c r="O197" i="1"/>
  <c r="O217" i="1"/>
  <c r="O148" i="1"/>
  <c r="O183" i="1"/>
  <c r="O249" i="1"/>
  <c r="O157" i="1"/>
  <c r="O81" i="1"/>
  <c r="O149" i="1"/>
  <c r="O210" i="1"/>
  <c r="O118" i="1"/>
  <c r="O108" i="1"/>
  <c r="O53" i="1"/>
  <c r="O221" i="1"/>
  <c r="O66" i="1"/>
  <c r="O55" i="1"/>
  <c r="O250" i="1"/>
  <c r="O67" i="1"/>
  <c r="O167" i="1"/>
  <c r="O222" i="1"/>
  <c r="O54" i="1"/>
  <c r="O93" i="1"/>
  <c r="O172" i="1"/>
  <c r="O88" i="1"/>
  <c r="O187" i="1"/>
  <c r="O138" i="1"/>
  <c r="O234" i="1"/>
  <c r="O180" i="1"/>
  <c r="O177" i="1"/>
  <c r="O159" i="1"/>
  <c r="O185" i="1"/>
  <c r="O223" i="1"/>
  <c r="O86" i="1"/>
  <c r="O112" i="1"/>
  <c r="O111" i="1"/>
  <c r="O74" i="1"/>
  <c r="O133" i="1"/>
  <c r="O247" i="1"/>
  <c r="O82" i="1"/>
  <c r="O182" i="1"/>
  <c r="O145" i="1"/>
  <c r="O63" i="1"/>
  <c r="O98" i="1"/>
  <c r="O127" i="1"/>
  <c r="O237" i="1"/>
  <c r="O51" i="1"/>
  <c r="Q19" i="1"/>
  <c r="Q32" i="1"/>
  <c r="Q17" i="1"/>
  <c r="Q31" i="1"/>
  <c r="Q23" i="1"/>
  <c r="B29" i="1"/>
  <c r="AB322" i="2" l="1"/>
  <c r="Q20" i="1"/>
  <c r="AI279" i="2" a="1"/>
  <c r="AN9" i="1"/>
  <c r="Q34" i="1"/>
  <c r="Q30" i="1"/>
  <c r="Q22" i="1"/>
  <c r="Q24" i="1"/>
  <c r="Q16" i="1"/>
  <c r="W52" i="1"/>
  <c r="W53" i="1"/>
  <c r="W54" i="1"/>
  <c r="W55" i="1"/>
  <c r="W56" i="1"/>
  <c r="W57" i="1"/>
  <c r="W58" i="1"/>
  <c r="W59" i="1"/>
  <c r="W60" i="1"/>
  <c r="W61" i="1"/>
  <c r="W62" i="1"/>
  <c r="W63" i="1"/>
  <c r="W64" i="1"/>
  <c r="W65" i="1"/>
  <c r="W66" i="1"/>
  <c r="W67" i="1"/>
  <c r="W68" i="1"/>
  <c r="W69" i="1"/>
  <c r="W70" i="1"/>
  <c r="W71" i="1"/>
  <c r="W72" i="1"/>
  <c r="W73" i="1"/>
  <c r="W74" i="1"/>
  <c r="W75" i="1"/>
  <c r="W76" i="1"/>
  <c r="W77" i="1"/>
  <c r="W78" i="1"/>
  <c r="W79" i="1"/>
  <c r="W80" i="1"/>
  <c r="W81" i="1"/>
  <c r="W82" i="1"/>
  <c r="W83" i="1"/>
  <c r="W84" i="1"/>
  <c r="W85" i="1"/>
  <c r="W86" i="1"/>
  <c r="W87" i="1"/>
  <c r="W88" i="1"/>
  <c r="W89" i="1"/>
  <c r="W90" i="1"/>
  <c r="W91" i="1"/>
  <c r="W92" i="1"/>
  <c r="W93" i="1"/>
  <c r="W94" i="1"/>
  <c r="W95" i="1"/>
  <c r="W96" i="1"/>
  <c r="W97" i="1"/>
  <c r="W98" i="1"/>
  <c r="W99" i="1"/>
  <c r="W100" i="1"/>
  <c r="W101" i="1"/>
  <c r="W102" i="1"/>
  <c r="W103" i="1"/>
  <c r="W104" i="1"/>
  <c r="W105" i="1"/>
  <c r="W106" i="1"/>
  <c r="W107" i="1"/>
  <c r="W108" i="1"/>
  <c r="W109" i="1"/>
  <c r="W110" i="1"/>
  <c r="W111" i="1"/>
  <c r="W112" i="1"/>
  <c r="W113" i="1"/>
  <c r="W114" i="1"/>
  <c r="W115" i="1"/>
  <c r="W116" i="1"/>
  <c r="W117" i="1"/>
  <c r="W118" i="1"/>
  <c r="W119" i="1"/>
  <c r="W120" i="1"/>
  <c r="W121" i="1"/>
  <c r="W122" i="1"/>
  <c r="W123" i="1"/>
  <c r="W124" i="1"/>
  <c r="W125" i="1"/>
  <c r="W126" i="1"/>
  <c r="W127" i="1"/>
  <c r="W128" i="1"/>
  <c r="W129" i="1"/>
  <c r="W130" i="1"/>
  <c r="W131" i="1"/>
  <c r="W132" i="1"/>
  <c r="W133" i="1"/>
  <c r="W134" i="1"/>
  <c r="W135" i="1"/>
  <c r="W136" i="1"/>
  <c r="W137" i="1"/>
  <c r="W138" i="1"/>
  <c r="W139" i="1"/>
  <c r="W140" i="1"/>
  <c r="W141" i="1"/>
  <c r="W142" i="1"/>
  <c r="W143" i="1"/>
  <c r="W144" i="1"/>
  <c r="W145" i="1"/>
  <c r="W146" i="1"/>
  <c r="W147" i="1"/>
  <c r="W148" i="1"/>
  <c r="W149" i="1"/>
  <c r="W150" i="1"/>
  <c r="W151" i="1"/>
  <c r="W152" i="1"/>
  <c r="W153" i="1"/>
  <c r="W154" i="1"/>
  <c r="W155" i="1"/>
  <c r="W156" i="1"/>
  <c r="W157" i="1"/>
  <c r="W158" i="1"/>
  <c r="W159" i="1"/>
  <c r="W160" i="1"/>
  <c r="W161" i="1"/>
  <c r="W162" i="1"/>
  <c r="W163" i="1"/>
  <c r="W164" i="1"/>
  <c r="W165" i="1"/>
  <c r="W166" i="1"/>
  <c r="W167" i="1"/>
  <c r="W168" i="1"/>
  <c r="W169" i="1"/>
  <c r="W170" i="1"/>
  <c r="W171" i="1"/>
  <c r="W172" i="1"/>
  <c r="W173" i="1"/>
  <c r="W174" i="1"/>
  <c r="W175" i="1"/>
  <c r="W176" i="1"/>
  <c r="W177" i="1"/>
  <c r="W178" i="1"/>
  <c r="W179" i="1"/>
  <c r="W180" i="1"/>
  <c r="W181" i="1"/>
  <c r="W182" i="1"/>
  <c r="W183" i="1"/>
  <c r="W184" i="1"/>
  <c r="W185" i="1"/>
  <c r="W186" i="1"/>
  <c r="W187" i="1"/>
  <c r="W188" i="1"/>
  <c r="W189" i="1"/>
  <c r="W190" i="1"/>
  <c r="W191" i="1"/>
  <c r="W192" i="1"/>
  <c r="W193" i="1"/>
  <c r="W194" i="1"/>
  <c r="W195" i="1"/>
  <c r="W196" i="1"/>
  <c r="W197" i="1"/>
  <c r="W198" i="1"/>
  <c r="W199" i="1"/>
  <c r="W200" i="1"/>
  <c r="W201" i="1"/>
  <c r="W202" i="1"/>
  <c r="W203" i="1"/>
  <c r="W204" i="1"/>
  <c r="W205" i="1"/>
  <c r="W206" i="1"/>
  <c r="W207" i="1"/>
  <c r="W208" i="1"/>
  <c r="W209" i="1"/>
  <c r="W210" i="1"/>
  <c r="W211" i="1"/>
  <c r="W212" i="1"/>
  <c r="W213" i="1"/>
  <c r="W214" i="1"/>
  <c r="W215" i="1"/>
  <c r="W216" i="1"/>
  <c r="W217" i="1"/>
  <c r="W218" i="1"/>
  <c r="W219" i="1"/>
  <c r="W220" i="1"/>
  <c r="W221" i="1"/>
  <c r="W222" i="1"/>
  <c r="W223" i="1"/>
  <c r="W224" i="1"/>
  <c r="W225" i="1"/>
  <c r="W226" i="1"/>
  <c r="W227" i="1"/>
  <c r="W228" i="1"/>
  <c r="W229" i="1"/>
  <c r="W230" i="1"/>
  <c r="W231" i="1"/>
  <c r="W232" i="1"/>
  <c r="W233" i="1"/>
  <c r="W234" i="1"/>
  <c r="W235" i="1"/>
  <c r="W236" i="1"/>
  <c r="W237" i="1"/>
  <c r="W238" i="1"/>
  <c r="W239" i="1"/>
  <c r="W240" i="1"/>
  <c r="W241" i="1"/>
  <c r="W242" i="1"/>
  <c r="W243" i="1"/>
  <c r="W244" i="1"/>
  <c r="W245" i="1"/>
  <c r="W246" i="1"/>
  <c r="W247" i="1"/>
  <c r="W248" i="1"/>
  <c r="W249" i="1"/>
  <c r="W250" i="1"/>
  <c r="H42" i="1"/>
  <c r="AJ324" i="2" l="1" a="1"/>
  <c r="AJ324" i="2" s="1"/>
  <c r="AB331" i="2"/>
  <c r="AD331" i="2" s="1"/>
  <c r="AB339" i="2"/>
  <c r="AD339" i="2" s="1"/>
  <c r="AB332" i="2"/>
  <c r="AD332" i="2" s="1"/>
  <c r="AB328" i="2"/>
  <c r="AD328" i="2" s="1"/>
  <c r="AB337" i="2"/>
  <c r="AD337" i="2" s="1"/>
  <c r="AB341" i="2"/>
  <c r="AD341" i="2" s="1"/>
  <c r="AB334" i="2"/>
  <c r="AD334" i="2" s="1"/>
  <c r="AB330" i="2"/>
  <c r="AD330" i="2" s="1"/>
  <c r="AB338" i="2"/>
  <c r="AD338" i="2" s="1"/>
  <c r="AB340" i="2"/>
  <c r="AD340" i="2" s="1"/>
  <c r="AB333" i="2"/>
  <c r="AD333" i="2" s="1"/>
  <c r="AB335" i="2"/>
  <c r="AD335" i="2" s="1"/>
  <c r="AB336" i="2"/>
  <c r="AD336" i="2" s="1"/>
  <c r="AB329" i="2"/>
  <c r="AD329" i="2" s="1"/>
  <c r="AC322" i="2"/>
  <c r="AD322" i="2" s="1"/>
  <c r="AI279" i="2"/>
  <c r="AR2" i="1"/>
  <c r="AR3" i="1" s="1"/>
  <c r="B19" i="1" s="1"/>
  <c r="Q27" i="1"/>
  <c r="Q26" i="1" s="1"/>
  <c r="B21" i="1"/>
  <c r="B25" i="1"/>
  <c r="Q18" i="1"/>
  <c r="Q12" i="1"/>
  <c r="AB279" i="2" l="1"/>
  <c r="AC279" i="2" s="1"/>
  <c r="AD279" i="2" s="1"/>
  <c r="AD324" i="2"/>
  <c r="AD300" i="2"/>
  <c r="AD289" i="2"/>
  <c r="AD296" i="2"/>
  <c r="AD294" i="2"/>
  <c r="AD286" i="2"/>
  <c r="AD293" i="2"/>
  <c r="AD288" i="2"/>
  <c r="AD290" i="2"/>
  <c r="AD295" i="2"/>
  <c r="AD298" i="2"/>
  <c r="AD292" i="2"/>
  <c r="AD287" i="2"/>
  <c r="AD299" i="2"/>
  <c r="AD297" i="2"/>
  <c r="AD291" i="2"/>
  <c r="AD284" i="2"/>
  <c r="AD285" i="2"/>
  <c r="AD283" i="2"/>
  <c r="AD282" i="2"/>
  <c r="AD280" i="2"/>
  <c r="AD281" i="2"/>
  <c r="AD321" i="2" l="1"/>
  <c r="AD320" i="2" a="1"/>
  <c r="AD320" i="2" s="1"/>
  <c r="AD323" i="2" s="1"/>
  <c r="AD325" i="2" s="1"/>
  <c r="AJ21" i="1" s="1"/>
  <c r="AJ1" i="1" l="1"/>
  <c r="B16" i="1" s="1"/>
  <c r="B20" i="1" s="1"/>
  <c r="B15" i="1" l="1"/>
  <c r="C16" i="1"/>
  <c r="AF183" i="1"/>
  <c r="AF63" i="1"/>
  <c r="AF106" i="1"/>
  <c r="AF218" i="1"/>
  <c r="AF199" i="1"/>
  <c r="AF211" i="1"/>
  <c r="AF174" i="1"/>
  <c r="AF170" i="1"/>
  <c r="AF146" i="1"/>
  <c r="AF244" i="1"/>
  <c r="AF216" i="1"/>
  <c r="AF182" i="1"/>
  <c r="AF249" i="1"/>
  <c r="AF232" i="1"/>
  <c r="AF145" i="1"/>
  <c r="AF104" i="1"/>
  <c r="AF52" i="1"/>
  <c r="AF184" i="1"/>
  <c r="AF201" i="1"/>
  <c r="AF227" i="1"/>
  <c r="AF226" i="1"/>
  <c r="AF191" i="1"/>
  <c r="AF189" i="1"/>
  <c r="AF101" i="1"/>
  <c r="AF60" i="1"/>
  <c r="AF150" i="1"/>
  <c r="AF77" i="1"/>
  <c r="AF129" i="1"/>
  <c r="AF83" i="1"/>
  <c r="AF56" i="1"/>
  <c r="AF222" i="1"/>
  <c r="AF188" i="1"/>
  <c r="AF157" i="1"/>
  <c r="AF228" i="1"/>
  <c r="AF171" i="1"/>
  <c r="AF153" i="1"/>
  <c r="AF139" i="1"/>
  <c r="AF133" i="1"/>
  <c r="AF82" i="1"/>
  <c r="AF136" i="1"/>
  <c r="AF75" i="1"/>
  <c r="AF248" i="1"/>
  <c r="AF102" i="1"/>
  <c r="AF88" i="1"/>
  <c r="AF245" i="1"/>
  <c r="AF151" i="1"/>
  <c r="AF205" i="1"/>
  <c r="AF180" i="1"/>
  <c r="AF100" i="1"/>
  <c r="AF215" i="1"/>
  <c r="AF86" i="1"/>
  <c r="AF160" i="1"/>
  <c r="AF202" i="1"/>
  <c r="AF212" i="1"/>
  <c r="AF81" i="1"/>
  <c r="AF124" i="1"/>
  <c r="AF65" i="1"/>
  <c r="AF116" i="1"/>
  <c r="AF107" i="1"/>
  <c r="AF246" i="1"/>
  <c r="AF85" i="1"/>
  <c r="AF223" i="1"/>
  <c r="AF207" i="1"/>
  <c r="AF89" i="1"/>
  <c r="AF111" i="1"/>
  <c r="AF158" i="1"/>
  <c r="AF53" i="1"/>
  <c r="AF97" i="1"/>
  <c r="AF243" i="1"/>
  <c r="AF64" i="1"/>
  <c r="AF220" i="1"/>
  <c r="AF175" i="1"/>
  <c r="AF148" i="1"/>
  <c r="AF110" i="1"/>
  <c r="AF59" i="1"/>
  <c r="AF141" i="1"/>
  <c r="AF96" i="1"/>
  <c r="AF67" i="1"/>
  <c r="AF117" i="1"/>
  <c r="AF200" i="1"/>
  <c r="AF70" i="1"/>
  <c r="AF115" i="1"/>
  <c r="AF72" i="1"/>
  <c r="AF87" i="1"/>
  <c r="AF204" i="1"/>
  <c r="AF206" i="1"/>
  <c r="AF225" i="1"/>
  <c r="AF130" i="1"/>
  <c r="AF230" i="1"/>
  <c r="AF196" i="1"/>
  <c r="AF198" i="1"/>
  <c r="AF237" i="1"/>
  <c r="AF217" i="1"/>
  <c r="AF186" i="1"/>
  <c r="AF143" i="1"/>
  <c r="AF179" i="1"/>
  <c r="AF144" i="1"/>
  <c r="AF242" i="1"/>
  <c r="AF94" i="1"/>
  <c r="AF221" i="1"/>
  <c r="AF95" i="1"/>
  <c r="AF122" i="1"/>
  <c r="AF140" i="1"/>
  <c r="AF213" i="1"/>
  <c r="AF137" i="1"/>
  <c r="AF166" i="1"/>
  <c r="AF235" i="1"/>
  <c r="AF98" i="1"/>
  <c r="AF119" i="1"/>
  <c r="AF236" i="1"/>
  <c r="AF152" i="1"/>
  <c r="AF135" i="1"/>
  <c r="AF163" i="1"/>
  <c r="AF128" i="1"/>
  <c r="AF154" i="1"/>
  <c r="AF120" i="1"/>
  <c r="AF127" i="1"/>
  <c r="AF247" i="1"/>
  <c r="AF113" i="1"/>
  <c r="AF58" i="1"/>
  <c r="AF74" i="1"/>
  <c r="AF54" i="1"/>
  <c r="AF55" i="1"/>
  <c r="AF159" i="1"/>
  <c r="AF214" i="1"/>
  <c r="AF231" i="1"/>
  <c r="AF51" i="1"/>
  <c r="AF177" i="1"/>
  <c r="AF190" i="1"/>
  <c r="AF234" i="1"/>
  <c r="AF93" i="1"/>
  <c r="AF239" i="1"/>
  <c r="AF250" i="1"/>
  <c r="AF149" i="1"/>
  <c r="AF161" i="1"/>
  <c r="AF219" i="1"/>
  <c r="AF109" i="1"/>
  <c r="AF103" i="1"/>
  <c r="AF91" i="1"/>
  <c r="AF123" i="1"/>
  <c r="AF167" i="1"/>
  <c r="AF172" i="1"/>
  <c r="AF142" i="1"/>
  <c r="AF84" i="1"/>
  <c r="AF209" i="1"/>
  <c r="AF176" i="1"/>
  <c r="AF197" i="1"/>
  <c r="AF69" i="1"/>
  <c r="AF125" i="1"/>
  <c r="AF57" i="1"/>
  <c r="AF71" i="1"/>
  <c r="AF187" i="1"/>
  <c r="AF164" i="1"/>
  <c r="AF192" i="1"/>
  <c r="AF92" i="1"/>
  <c r="AF108" i="1"/>
  <c r="AF76" i="1"/>
  <c r="AF238" i="1"/>
  <c r="AF233" i="1"/>
  <c r="AF80" i="1"/>
  <c r="AF118" i="1"/>
  <c r="AF132" i="1"/>
  <c r="AF224" i="1"/>
  <c r="AF193" i="1"/>
  <c r="AF114" i="1"/>
  <c r="AF194" i="1"/>
  <c r="AF155" i="1"/>
  <c r="AF178" i="1"/>
  <c r="AF181" i="1"/>
  <c r="AF147" i="1"/>
  <c r="AF165" i="1"/>
  <c r="AF121" i="1"/>
  <c r="AF156" i="1"/>
  <c r="AF229" i="1"/>
  <c r="AF208" i="1"/>
  <c r="AF73" i="1"/>
  <c r="AF138" i="1"/>
  <c r="AF78" i="1"/>
  <c r="AF99" i="1"/>
  <c r="AF105" i="1"/>
  <c r="AF195" i="1"/>
  <c r="AF134" i="1"/>
  <c r="AF112" i="1"/>
  <c r="AF210" i="1"/>
  <c r="AF90" i="1"/>
  <c r="AF162" i="1"/>
  <c r="AF79" i="1"/>
  <c r="AF169" i="1"/>
  <c r="AF173" i="1"/>
  <c r="AF241" i="1"/>
  <c r="AF185" i="1"/>
  <c r="AF66" i="1"/>
  <c r="AF203" i="1"/>
  <c r="AF240" i="1"/>
  <c r="AF168" i="1"/>
  <c r="AF61" i="1"/>
  <c r="AF62" i="1"/>
  <c r="AF126" i="1"/>
  <c r="AF131" i="1"/>
  <c r="AF68" i="1"/>
  <c r="H39" i="1"/>
  <c r="AB52" i="1"/>
  <c r="AB60" i="1"/>
  <c r="AB68" i="1"/>
  <c r="AB76" i="1"/>
  <c r="AB84" i="1"/>
  <c r="AB92" i="1"/>
  <c r="AB100" i="1"/>
  <c r="AB108" i="1"/>
  <c r="AB116" i="1"/>
  <c r="AB124" i="1"/>
  <c r="AB132" i="1"/>
  <c r="AB140" i="1"/>
  <c r="AB148" i="1"/>
  <c r="AB156" i="1"/>
  <c r="AB164" i="1"/>
  <c r="AB172" i="1"/>
  <c r="AB180" i="1"/>
  <c r="AB59" i="1"/>
  <c r="AB67" i="1"/>
  <c r="AB75" i="1"/>
  <c r="AB83" i="1"/>
  <c r="AB91" i="1"/>
  <c r="AB99" i="1"/>
  <c r="AB107" i="1"/>
  <c r="AB115" i="1"/>
  <c r="AB56" i="1"/>
  <c r="AB64" i="1"/>
  <c r="AB72" i="1"/>
  <c r="AB80" i="1"/>
  <c r="AB88" i="1"/>
  <c r="AB96" i="1"/>
  <c r="AB104" i="1"/>
  <c r="AB112" i="1"/>
  <c r="AB120" i="1"/>
  <c r="AB128" i="1"/>
  <c r="AB136" i="1"/>
  <c r="AB144" i="1"/>
  <c r="AB152" i="1"/>
  <c r="AB160" i="1"/>
  <c r="AB168" i="1"/>
  <c r="AB176" i="1"/>
  <c r="AB184" i="1"/>
  <c r="AB53" i="1"/>
  <c r="AB61" i="1"/>
  <c r="AB69" i="1"/>
  <c r="AB77" i="1"/>
  <c r="AB85" i="1"/>
  <c r="AB93" i="1"/>
  <c r="AB101" i="1"/>
  <c r="AB109" i="1"/>
  <c r="AB117" i="1"/>
  <c r="AB55" i="1"/>
  <c r="AB71" i="1"/>
  <c r="AB87" i="1"/>
  <c r="AB103" i="1"/>
  <c r="AB121" i="1"/>
  <c r="AB130" i="1"/>
  <c r="AB145" i="1"/>
  <c r="AB147" i="1"/>
  <c r="AB162" i="1"/>
  <c r="AB177" i="1"/>
  <c r="AB179" i="1"/>
  <c r="AB189" i="1"/>
  <c r="AB197" i="1"/>
  <c r="AB205" i="1"/>
  <c r="AB213" i="1"/>
  <c r="AB221" i="1"/>
  <c r="AB229" i="1"/>
  <c r="AB237" i="1"/>
  <c r="AB65" i="1"/>
  <c r="AB81" i="1"/>
  <c r="AB97" i="1"/>
  <c r="AB113" i="1"/>
  <c r="AB126" i="1"/>
  <c r="AB141" i="1"/>
  <c r="AB143" i="1"/>
  <c r="AB158" i="1"/>
  <c r="AB173" i="1"/>
  <c r="AB175" i="1"/>
  <c r="AB194" i="1"/>
  <c r="AB62" i="1"/>
  <c r="AB78" i="1"/>
  <c r="AB94" i="1"/>
  <c r="AB110" i="1"/>
  <c r="AB119" i="1"/>
  <c r="AB137" i="1"/>
  <c r="AB139" i="1"/>
  <c r="AB154" i="1"/>
  <c r="AB169" i="1"/>
  <c r="AB171" i="1"/>
  <c r="AB186" i="1"/>
  <c r="AB191" i="1"/>
  <c r="AB199" i="1"/>
  <c r="AB207" i="1"/>
  <c r="AB215" i="1"/>
  <c r="AB66" i="1"/>
  <c r="AB82" i="1"/>
  <c r="AB98" i="1"/>
  <c r="AB57" i="1"/>
  <c r="AB73" i="1"/>
  <c r="AB89" i="1"/>
  <c r="AB105" i="1"/>
  <c r="AB125" i="1"/>
  <c r="AB127" i="1"/>
  <c r="AB142" i="1"/>
  <c r="AB157" i="1"/>
  <c r="AB159" i="1"/>
  <c r="AB174" i="1"/>
  <c r="AB70" i="1"/>
  <c r="AB79" i="1"/>
  <c r="AB118" i="1"/>
  <c r="AB123" i="1"/>
  <c r="AB149" i="1"/>
  <c r="AB166" i="1"/>
  <c r="AB182" i="1"/>
  <c r="AB185" i="1"/>
  <c r="AB196" i="1"/>
  <c r="AB198" i="1"/>
  <c r="AB200" i="1"/>
  <c r="AB227" i="1"/>
  <c r="AB238" i="1"/>
  <c r="AB246" i="1"/>
  <c r="AB54" i="1"/>
  <c r="AB63" i="1"/>
  <c r="AB114" i="1"/>
  <c r="AB133" i="1"/>
  <c r="AB150" i="1"/>
  <c r="AB167" i="1"/>
  <c r="AB209" i="1"/>
  <c r="AB211" i="1"/>
  <c r="AB231" i="1"/>
  <c r="AB243" i="1"/>
  <c r="AB51" i="1"/>
  <c r="AB106" i="1"/>
  <c r="AB129" i="1"/>
  <c r="AB146" i="1"/>
  <c r="AB163" i="1"/>
  <c r="AB220" i="1"/>
  <c r="AB222" i="1"/>
  <c r="AB233" i="1"/>
  <c r="AB240" i="1"/>
  <c r="AB248" i="1"/>
  <c r="AB90" i="1"/>
  <c r="AB138" i="1"/>
  <c r="AB155" i="1"/>
  <c r="AB201" i="1"/>
  <c r="AB203" i="1"/>
  <c r="AB218" i="1"/>
  <c r="AB224" i="1"/>
  <c r="AB226" i="1"/>
  <c r="AB235" i="1"/>
  <c r="AB245" i="1"/>
  <c r="AB74" i="1"/>
  <c r="AB134" i="1"/>
  <c r="AB151" i="1"/>
  <c r="AB183" i="1"/>
  <c r="AB212" i="1"/>
  <c r="AB214" i="1"/>
  <c r="AB216" i="1"/>
  <c r="AB228" i="1"/>
  <c r="AB242" i="1"/>
  <c r="AB250" i="1"/>
  <c r="AB58" i="1"/>
  <c r="AB122" i="1"/>
  <c r="AB135" i="1"/>
  <c r="AB165" i="1"/>
  <c r="AB187" i="1"/>
  <c r="AB192" i="1"/>
  <c r="AB210" i="1"/>
  <c r="AB230" i="1"/>
  <c r="AB239" i="1"/>
  <c r="AB247" i="1"/>
  <c r="AB102" i="1"/>
  <c r="AB111" i="1"/>
  <c r="AB131" i="1"/>
  <c r="AB161" i="1"/>
  <c r="AB190" i="1"/>
  <c r="AB195" i="1"/>
  <c r="AB153" i="1"/>
  <c r="AB217" i="1"/>
  <c r="AB225" i="1"/>
  <c r="AB188" i="1"/>
  <c r="AB234" i="1"/>
  <c r="AB193" i="1"/>
  <c r="AB204" i="1"/>
  <c r="AB86" i="1"/>
  <c r="AB170" i="1"/>
  <c r="AB236" i="1"/>
  <c r="AB249" i="1"/>
  <c r="AB95" i="1"/>
  <c r="AB244" i="1"/>
  <c r="AB178" i="1"/>
  <c r="AB181" i="1"/>
  <c r="AB208" i="1"/>
  <c r="AB232" i="1"/>
  <c r="AB206" i="1"/>
  <c r="AB223" i="1"/>
  <c r="AB202" i="1"/>
  <c r="AB219" i="1"/>
  <c r="AB241" i="1"/>
  <c r="AC55" i="1"/>
  <c r="AC63" i="1"/>
  <c r="AC71" i="1"/>
  <c r="AC79" i="1"/>
  <c r="AC87" i="1"/>
  <c r="AC95" i="1"/>
  <c r="AC103" i="1"/>
  <c r="AC111" i="1"/>
  <c r="AC119" i="1"/>
  <c r="AC127" i="1"/>
  <c r="AC135" i="1"/>
  <c r="AC143" i="1"/>
  <c r="AC151" i="1"/>
  <c r="AC159" i="1"/>
  <c r="AC167" i="1"/>
  <c r="AC175" i="1"/>
  <c r="AC183" i="1"/>
  <c r="AC54" i="1"/>
  <c r="AC62" i="1"/>
  <c r="AC70" i="1"/>
  <c r="AC78" i="1"/>
  <c r="AC86" i="1"/>
  <c r="AC94" i="1"/>
  <c r="AC102" i="1"/>
  <c r="AC110" i="1"/>
  <c r="AC59" i="1"/>
  <c r="AC67" i="1"/>
  <c r="AC75" i="1"/>
  <c r="AC83" i="1"/>
  <c r="AC91" i="1"/>
  <c r="AC99" i="1"/>
  <c r="AC107" i="1"/>
  <c r="AC115" i="1"/>
  <c r="AC123" i="1"/>
  <c r="AC131" i="1"/>
  <c r="AC139" i="1"/>
  <c r="AC147" i="1"/>
  <c r="AC155" i="1"/>
  <c r="AC163" i="1"/>
  <c r="AC171" i="1"/>
  <c r="AC179" i="1"/>
  <c r="AC56" i="1"/>
  <c r="AC64" i="1"/>
  <c r="AC72" i="1"/>
  <c r="AC80" i="1"/>
  <c r="AC88" i="1"/>
  <c r="AC96" i="1"/>
  <c r="AC104" i="1"/>
  <c r="AC112" i="1"/>
  <c r="AC120" i="1"/>
  <c r="AC58" i="1"/>
  <c r="AC74" i="1"/>
  <c r="AC90" i="1"/>
  <c r="AC106" i="1"/>
  <c r="AC118" i="1"/>
  <c r="AC132" i="1"/>
  <c r="AC134" i="1"/>
  <c r="AC149" i="1"/>
  <c r="AC164" i="1"/>
  <c r="AC166" i="1"/>
  <c r="AC181" i="1"/>
  <c r="AC192" i="1"/>
  <c r="AC200" i="1"/>
  <c r="AC208" i="1"/>
  <c r="AC216" i="1"/>
  <c r="AC224" i="1"/>
  <c r="AC232" i="1"/>
  <c r="AC52" i="1"/>
  <c r="AC68" i="1"/>
  <c r="AC84" i="1"/>
  <c r="AC100" i="1"/>
  <c r="AC116" i="1"/>
  <c r="AC121" i="1"/>
  <c r="AC128" i="1"/>
  <c r="AC130" i="1"/>
  <c r="AC145" i="1"/>
  <c r="AC160" i="1"/>
  <c r="AC162" i="1"/>
  <c r="AC177" i="1"/>
  <c r="AC189" i="1"/>
  <c r="AC65" i="1"/>
  <c r="AC81" i="1"/>
  <c r="AC97" i="1"/>
  <c r="AC113" i="1"/>
  <c r="AC124" i="1"/>
  <c r="AC126" i="1"/>
  <c r="AC141" i="1"/>
  <c r="AC156" i="1"/>
  <c r="AC158" i="1"/>
  <c r="AC173" i="1"/>
  <c r="AC194" i="1"/>
  <c r="AC202" i="1"/>
  <c r="AC210" i="1"/>
  <c r="AC218" i="1"/>
  <c r="AC53" i="1"/>
  <c r="AC69" i="1"/>
  <c r="AC85" i="1"/>
  <c r="AC101" i="1"/>
  <c r="AC60" i="1"/>
  <c r="AC76" i="1"/>
  <c r="AC92" i="1"/>
  <c r="AC108" i="1"/>
  <c r="AC129" i="1"/>
  <c r="AC144" i="1"/>
  <c r="AC146" i="1"/>
  <c r="AC161" i="1"/>
  <c r="AC61" i="1"/>
  <c r="AC136" i="1"/>
  <c r="AC153" i="1"/>
  <c r="AC170" i="1"/>
  <c r="AC178" i="1"/>
  <c r="AC188" i="1"/>
  <c r="AC193" i="1"/>
  <c r="AC215" i="1"/>
  <c r="AC217" i="1"/>
  <c r="AC219" i="1"/>
  <c r="AC225" i="1"/>
  <c r="AC236" i="1"/>
  <c r="AC241" i="1"/>
  <c r="AC249" i="1"/>
  <c r="AC51" i="1"/>
  <c r="AC105" i="1"/>
  <c r="AC137" i="1"/>
  <c r="AC154" i="1"/>
  <c r="AC182" i="1"/>
  <c r="AC185" i="1"/>
  <c r="AC191" i="1"/>
  <c r="AC196" i="1"/>
  <c r="AC198" i="1"/>
  <c r="AC213" i="1"/>
  <c r="AC227" i="1"/>
  <c r="AC229" i="1"/>
  <c r="AC238" i="1"/>
  <c r="AC246" i="1"/>
  <c r="AC89" i="1"/>
  <c r="AC98" i="1"/>
  <c r="AC114" i="1"/>
  <c r="AC133" i="1"/>
  <c r="AC150" i="1"/>
  <c r="AC186" i="1"/>
  <c r="AC207" i="1"/>
  <c r="AC209" i="1"/>
  <c r="AC211" i="1"/>
  <c r="AC231" i="1"/>
  <c r="AC243" i="1"/>
  <c r="AC73" i="1"/>
  <c r="AC82" i="1"/>
  <c r="AC125" i="1"/>
  <c r="AC142" i="1"/>
  <c r="AC172" i="1"/>
  <c r="AC176" i="1"/>
  <c r="AC205" i="1"/>
  <c r="AC220" i="1"/>
  <c r="AC222" i="1"/>
  <c r="AC233" i="1"/>
  <c r="AC240" i="1"/>
  <c r="AC248" i="1"/>
  <c r="AC57" i="1"/>
  <c r="AC66" i="1"/>
  <c r="AC138" i="1"/>
  <c r="AC168" i="1"/>
  <c r="AC180" i="1"/>
  <c r="AC199" i="1"/>
  <c r="AC201" i="1"/>
  <c r="AC203" i="1"/>
  <c r="AC226" i="1"/>
  <c r="AC235" i="1"/>
  <c r="AC237" i="1"/>
  <c r="AC245" i="1"/>
  <c r="AC109" i="1"/>
  <c r="AC152" i="1"/>
  <c r="AC169" i="1"/>
  <c r="AC184" i="1"/>
  <c r="AC197" i="1"/>
  <c r="AC212" i="1"/>
  <c r="AC214" i="1"/>
  <c r="AC228" i="1"/>
  <c r="AC242" i="1"/>
  <c r="AC250" i="1"/>
  <c r="AC93" i="1"/>
  <c r="AC117" i="1"/>
  <c r="AC122" i="1"/>
  <c r="AC148" i="1"/>
  <c r="AC165" i="1"/>
  <c r="AC187" i="1"/>
  <c r="AC157" i="1"/>
  <c r="AC247" i="1"/>
  <c r="AC77" i="1"/>
  <c r="AC195" i="1"/>
  <c r="AC204" i="1"/>
  <c r="AC221" i="1"/>
  <c r="AC230" i="1"/>
  <c r="AC206" i="1"/>
  <c r="AC244" i="1"/>
  <c r="AC140" i="1"/>
  <c r="AC174" i="1"/>
  <c r="AC223" i="1"/>
  <c r="AC239" i="1"/>
  <c r="AC190" i="1"/>
  <c r="AC234" i="1"/>
  <c r="E9" i="1" l="1"/>
  <c r="T9" i="1" s="1"/>
  <c r="AJ26" i="2"/>
  <c r="Z27" i="1" l="1"/>
  <c r="Z13" i="1"/>
  <c r="Z19" i="1"/>
  <c r="Y190" i="1"/>
  <c r="Y134" i="1"/>
  <c r="Y213" i="1"/>
  <c r="Y232" i="1"/>
  <c r="Y120" i="1"/>
  <c r="Y155" i="1"/>
  <c r="Y215" i="1"/>
  <c r="Y145" i="1"/>
  <c r="Y224" i="1"/>
  <c r="Y53" i="1"/>
  <c r="Y118" i="1"/>
  <c r="Y55" i="1"/>
  <c r="Y69" i="1"/>
  <c r="Y109" i="1"/>
  <c r="Y179" i="1"/>
  <c r="Y135" i="1"/>
  <c r="Y113" i="1"/>
  <c r="Y115" i="1"/>
  <c r="Y156" i="1"/>
  <c r="Y197" i="1"/>
  <c r="Y140" i="1"/>
  <c r="Y151" i="1"/>
  <c r="Y208" i="1"/>
  <c r="Y160" i="1"/>
  <c r="Y188" i="1"/>
  <c r="Y123" i="1"/>
  <c r="Y103" i="1"/>
  <c r="Y176" i="1"/>
  <c r="Y108" i="1"/>
  <c r="Y205" i="1"/>
  <c r="Y78" i="1"/>
  <c r="Y153" i="1"/>
  <c r="Y97" i="1"/>
  <c r="Y152" i="1"/>
  <c r="Y130" i="1"/>
  <c r="Y66" i="1"/>
  <c r="Y186" i="1"/>
  <c r="Y180" i="1"/>
  <c r="Y91" i="1"/>
  <c r="Y61" i="1"/>
  <c r="Y158" i="1"/>
  <c r="Y80" i="1"/>
  <c r="Y87" i="1"/>
  <c r="Y136" i="1"/>
  <c r="Y131" i="1"/>
  <c r="Y90" i="1"/>
  <c r="Y218" i="1"/>
  <c r="Y122" i="1"/>
  <c r="Y221" i="1"/>
  <c r="Y89" i="1"/>
  <c r="Y242" i="1"/>
  <c r="Y112" i="1"/>
  <c r="Y81" i="1"/>
  <c r="Y198" i="1"/>
  <c r="Y96" i="1"/>
  <c r="Y63" i="1"/>
  <c r="Y193" i="1"/>
  <c r="Y196" i="1"/>
  <c r="Y83" i="1"/>
  <c r="Y204" i="1"/>
  <c r="Y187" i="1"/>
  <c r="Y195" i="1"/>
  <c r="Y203" i="1"/>
  <c r="Y169" i="1"/>
  <c r="Y84" i="1"/>
  <c r="Y77" i="1"/>
  <c r="Y73" i="1"/>
  <c r="Y92" i="1"/>
  <c r="Y229" i="1"/>
  <c r="Y62" i="1"/>
  <c r="Y240" i="1"/>
  <c r="Y85" i="1"/>
  <c r="Y219" i="1"/>
  <c r="Y241" i="1"/>
  <c r="Y157" i="1"/>
  <c r="Y167" i="1"/>
  <c r="Y148" i="1"/>
  <c r="Y98" i="1"/>
  <c r="Y172" i="1"/>
  <c r="Y159" i="1"/>
  <c r="Y239" i="1"/>
  <c r="Y95" i="1"/>
  <c r="Y149" i="1"/>
  <c r="Y230" i="1"/>
  <c r="Y174" i="1"/>
  <c r="Y234" i="1"/>
  <c r="Y182" i="1"/>
  <c r="Y199" i="1"/>
  <c r="Y200" i="1"/>
  <c r="Y99" i="1"/>
  <c r="Y60" i="1"/>
  <c r="Y206" i="1"/>
  <c r="Y76" i="1"/>
  <c r="Y171" i="1"/>
  <c r="Y51" i="1"/>
  <c r="Y104" i="1"/>
  <c r="Y164" i="1"/>
  <c r="Y238" i="1"/>
  <c r="Y154" i="1"/>
  <c r="Y57" i="1"/>
  <c r="Y247" i="1"/>
  <c r="Y212" i="1"/>
  <c r="Y70" i="1"/>
  <c r="Y163" i="1"/>
  <c r="Y246" i="1"/>
  <c r="Y185" i="1"/>
  <c r="Y82" i="1"/>
  <c r="Y165" i="1"/>
  <c r="Y166" i="1"/>
  <c r="Y114" i="1"/>
  <c r="Y201" i="1"/>
  <c r="Y126" i="1"/>
  <c r="Y142" i="1"/>
  <c r="Y214" i="1"/>
  <c r="Y133" i="1"/>
  <c r="Y88" i="1"/>
  <c r="Y56" i="1"/>
  <c r="Y110" i="1"/>
  <c r="Y139" i="1"/>
  <c r="Y249" i="1"/>
  <c r="Y177" i="1"/>
  <c r="Y102" i="1"/>
  <c r="Y175" i="1"/>
  <c r="Y58" i="1"/>
  <c r="Y67" i="1"/>
  <c r="Y225" i="1"/>
  <c r="Y93" i="1"/>
  <c r="Y220" i="1"/>
  <c r="Y183" i="1"/>
  <c r="Y244" i="1"/>
  <c r="Y216" i="1"/>
  <c r="Y173" i="1"/>
  <c r="Y141" i="1"/>
  <c r="Y235" i="1"/>
  <c r="Y121" i="1"/>
  <c r="Y150" i="1"/>
  <c r="Y117" i="1"/>
  <c r="Y128" i="1"/>
  <c r="Y168" i="1"/>
  <c r="Y143" i="1"/>
  <c r="Y106" i="1"/>
  <c r="Y223" i="1"/>
  <c r="Y233" i="1"/>
  <c r="Y231" i="1"/>
  <c r="Y250" i="1"/>
  <c r="Y161" i="1"/>
  <c r="Y147" i="1"/>
  <c r="Y191" i="1"/>
  <c r="Y68" i="1"/>
  <c r="Y181" i="1"/>
  <c r="Y79" i="1"/>
  <c r="Y222" i="1"/>
  <c r="Y227" i="1"/>
  <c r="Y100" i="1"/>
  <c r="Y74" i="1"/>
  <c r="Y146" i="1"/>
  <c r="Y54" i="1"/>
  <c r="Y189" i="1"/>
  <c r="Y184" i="1"/>
  <c r="Y52" i="1"/>
  <c r="Y209" i="1"/>
  <c r="Y170" i="1"/>
  <c r="Y132" i="1"/>
  <c r="Y162" i="1"/>
  <c r="Y194" i="1"/>
  <c r="Y124" i="1"/>
  <c r="Y228" i="1"/>
  <c r="Y217" i="1"/>
  <c r="Y129" i="1"/>
  <c r="Y137" i="1"/>
  <c r="Y71" i="1"/>
  <c r="Y243" i="1"/>
  <c r="Y127" i="1"/>
  <c r="Y64" i="1"/>
  <c r="Y86" i="1"/>
  <c r="Y111" i="1"/>
  <c r="Y138" i="1"/>
  <c r="Y236" i="1"/>
  <c r="Y210" i="1"/>
  <c r="Y178" i="1"/>
  <c r="Y207" i="1"/>
  <c r="Y248" i="1"/>
  <c r="Y105" i="1"/>
  <c r="Y226" i="1"/>
  <c r="Y237" i="1"/>
  <c r="Y144" i="1"/>
  <c r="Y211" i="1"/>
  <c r="Y65" i="1"/>
  <c r="Y119" i="1"/>
  <c r="Y202" i="1"/>
  <c r="Y107" i="1"/>
  <c r="Y94" i="1"/>
  <c r="Y116" i="1"/>
  <c r="Y125" i="1"/>
  <c r="Y192" i="1"/>
  <c r="Y245" i="1"/>
  <c r="Y75" i="1"/>
  <c r="Y101" i="1"/>
  <c r="Y59" i="1"/>
  <c r="Y72" i="1"/>
  <c r="AA77" i="1" l="1"/>
  <c r="AA160" i="1"/>
  <c r="AA204" i="1"/>
  <c r="AA240" i="1"/>
  <c r="AA130" i="1"/>
  <c r="AA166" i="1"/>
  <c r="AA124" i="1"/>
  <c r="AA188" i="1"/>
  <c r="AA161" i="1"/>
  <c r="AA85" i="1"/>
  <c r="AA82" i="1"/>
  <c r="AA175" i="1"/>
  <c r="AA171" i="1"/>
  <c r="AA212" i="1"/>
  <c r="AA87" i="1"/>
  <c r="AA248" i="1"/>
  <c r="AA134" i="1"/>
  <c r="AA147" i="1"/>
  <c r="AA223" i="1"/>
  <c r="AA221" i="1"/>
  <c r="AA183" i="1"/>
  <c r="AA122" i="1"/>
  <c r="AA179" i="1"/>
  <c r="AA133" i="1"/>
  <c r="AA107" i="1"/>
  <c r="AA239" i="1"/>
  <c r="AA190" i="1"/>
  <c r="AA58" i="1"/>
  <c r="AA169" i="1"/>
  <c r="AA93" i="1"/>
  <c r="AA90" i="1"/>
  <c r="AA194" i="1"/>
  <c r="AA186" i="1"/>
  <c r="AA220" i="1"/>
  <c r="AA132" i="1"/>
  <c r="AA55" i="1"/>
  <c r="AA151" i="1"/>
  <c r="AA164" i="1"/>
  <c r="AA232" i="1"/>
  <c r="AA236" i="1"/>
  <c r="AA177" i="1"/>
  <c r="AA98" i="1"/>
  <c r="AA202" i="1"/>
  <c r="AA63" i="1"/>
  <c r="AA162" i="1"/>
  <c r="AA142" i="1"/>
  <c r="AA187" i="1"/>
  <c r="AA244" i="1"/>
  <c r="AA249" i="1"/>
  <c r="AA106" i="1"/>
  <c r="AA209" i="1"/>
  <c r="AA192" i="1"/>
  <c r="AA95" i="1"/>
  <c r="AA103" i="1"/>
  <c r="AA64" i="1"/>
  <c r="AA111" i="1"/>
  <c r="AA144" i="1"/>
  <c r="AA81" i="1"/>
  <c r="AA52" i="1"/>
  <c r="AA54" i="1"/>
  <c r="AA174" i="1"/>
  <c r="AA89" i="1"/>
  <c r="AA70" i="1"/>
  <c r="AA207" i="1"/>
  <c r="AA99" i="1"/>
  <c r="AA101" i="1"/>
  <c r="AA191" i="1"/>
  <c r="AA168" i="1"/>
  <c r="AA59" i="1"/>
  <c r="AA159" i="1"/>
  <c r="AA180" i="1"/>
  <c r="AA136" i="1"/>
  <c r="AA211" i="1"/>
  <c r="AA125" i="1"/>
  <c r="AA189" i="1"/>
  <c r="AA229" i="1"/>
  <c r="AA141" i="1"/>
  <c r="AA135" i="1"/>
  <c r="AA203" i="1"/>
  <c r="AA178" i="1"/>
  <c r="AA123" i="1"/>
  <c r="AA57" i="1"/>
  <c r="AA185" i="1"/>
  <c r="AA109" i="1"/>
  <c r="AA210" i="1"/>
  <c r="AA79" i="1"/>
  <c r="AA60" i="1"/>
  <c r="AA56" i="1"/>
  <c r="AA114" i="1"/>
  <c r="AA75" i="1"/>
  <c r="AA176" i="1"/>
  <c r="AA197" i="1"/>
  <c r="AA91" i="1"/>
  <c r="AA199" i="1"/>
  <c r="AA80" i="1"/>
  <c r="AA62" i="1"/>
  <c r="AA231" i="1"/>
  <c r="AA238" i="1"/>
  <c r="AA222" i="1"/>
  <c r="AA65" i="1"/>
  <c r="AA117" i="1"/>
  <c r="AA218" i="1"/>
  <c r="AA127" i="1"/>
  <c r="AA73" i="1"/>
  <c r="AA226" i="1"/>
  <c r="AA213" i="1"/>
  <c r="AA230" i="1"/>
  <c r="AA198" i="1"/>
  <c r="AA234" i="1"/>
  <c r="AA68" i="1"/>
  <c r="AA214" i="1"/>
  <c r="AA250" i="1"/>
  <c r="AA201" i="1"/>
  <c r="AA215" i="1"/>
  <c r="AA129" i="1"/>
  <c r="AA51" i="1"/>
  <c r="AA139" i="1"/>
  <c r="AA72" i="1"/>
  <c r="AA53" i="1"/>
  <c r="AA155" i="1"/>
  <c r="AA61" i="1"/>
  <c r="AA83" i="1"/>
  <c r="AA97" i="1"/>
  <c r="AA88" i="1"/>
  <c r="AA149" i="1"/>
  <c r="AA84" i="1"/>
  <c r="AA78" i="1"/>
  <c r="AA150" i="1"/>
  <c r="AA86" i="1"/>
  <c r="AA243" i="1"/>
  <c r="AA205" i="1"/>
  <c r="AA216" i="1"/>
  <c r="AA67" i="1"/>
  <c r="AA193" i="1"/>
  <c r="AA217" i="1"/>
  <c r="AA157" i="1"/>
  <c r="AA152" i="1"/>
  <c r="AA224" i="1"/>
  <c r="AA76" i="1"/>
  <c r="AA225" i="1"/>
  <c r="AA104" i="1"/>
  <c r="AA110" i="1"/>
  <c r="AA120" i="1"/>
  <c r="AA235" i="1"/>
  <c r="AA237" i="1"/>
  <c r="AA227" i="1"/>
  <c r="AA121" i="1"/>
  <c r="AA163" i="1"/>
  <c r="AA140" i="1"/>
  <c r="AA143" i="1"/>
  <c r="AA105" i="1"/>
  <c r="AA96" i="1"/>
  <c r="AA100" i="1"/>
  <c r="AA94" i="1"/>
  <c r="AA102" i="1"/>
  <c r="AA71" i="1"/>
  <c r="AA228" i="1"/>
  <c r="AA118" i="1"/>
  <c r="AA113" i="1"/>
  <c r="AA116" i="1"/>
  <c r="AA146" i="1"/>
  <c r="AA200" i="1"/>
  <c r="AA112" i="1"/>
  <c r="AA119" i="1"/>
  <c r="AA245" i="1"/>
  <c r="AA246" i="1"/>
  <c r="AA128" i="1"/>
  <c r="AA165" i="1"/>
  <c r="AA167" i="1"/>
  <c r="AA131" i="1"/>
  <c r="AA126" i="1"/>
  <c r="AA138" i="1"/>
  <c r="AA242" i="1"/>
  <c r="AA184" i="1"/>
  <c r="AA137" i="1"/>
  <c r="AA173" i="1"/>
  <c r="AA182" i="1"/>
  <c r="AA148" i="1"/>
  <c r="AA219" i="1"/>
  <c r="AA145" i="1"/>
  <c r="AA69" i="1"/>
  <c r="AA66" i="1"/>
  <c r="AA158" i="1"/>
  <c r="AA154" i="1"/>
  <c r="AA196" i="1"/>
  <c r="AA170" i="1"/>
  <c r="AA233" i="1"/>
  <c r="AA108" i="1"/>
  <c r="AA92" i="1"/>
  <c r="AA206" i="1"/>
  <c r="AA241" i="1"/>
  <c r="AA153" i="1"/>
  <c r="AA74" i="1"/>
  <c r="AA156" i="1"/>
  <c r="AA172" i="1"/>
  <c r="AA115" i="1"/>
  <c r="AA208" i="1"/>
  <c r="AA247" i="1"/>
  <c r="AA181" i="1"/>
  <c r="AA195" i="1"/>
  <c r="AD90" i="1"/>
  <c r="AD81" i="1"/>
  <c r="AD142" i="1"/>
  <c r="AD77" i="1"/>
  <c r="AD55" i="1"/>
  <c r="AD121" i="1"/>
  <c r="AD63" i="1"/>
  <c r="AD204" i="1"/>
  <c r="AD236" i="1"/>
  <c r="AD194" i="1"/>
  <c r="AD248" i="1"/>
  <c r="AD152" i="1"/>
  <c r="AD51" i="1"/>
  <c r="AD98" i="1"/>
  <c r="AD89" i="1"/>
  <c r="AD150" i="1"/>
  <c r="AD93" i="1"/>
  <c r="AD71" i="1"/>
  <c r="AD128" i="1"/>
  <c r="AD79" i="1"/>
  <c r="AD206" i="1"/>
  <c r="AD241" i="1"/>
  <c r="AD207" i="1"/>
  <c r="AD92" i="1"/>
  <c r="AD169" i="1"/>
  <c r="AD161" i="1"/>
  <c r="AD106" i="1"/>
  <c r="AD97" i="1"/>
  <c r="AD158" i="1"/>
  <c r="AD109" i="1"/>
  <c r="AD87" i="1"/>
  <c r="AD143" i="1"/>
  <c r="AD95" i="1"/>
  <c r="AD223" i="1"/>
  <c r="AD249" i="1"/>
  <c r="AD209" i="1"/>
  <c r="AD101" i="1"/>
  <c r="AD184" i="1"/>
  <c r="AD127" i="1"/>
  <c r="AD144" i="1"/>
  <c r="AD114" i="1"/>
  <c r="AD105" i="1"/>
  <c r="AD166" i="1"/>
  <c r="AD136" i="1"/>
  <c r="AD103" i="1"/>
  <c r="AD145" i="1"/>
  <c r="AD111" i="1"/>
  <c r="AD234" i="1"/>
  <c r="AD80" i="1"/>
  <c r="AD231" i="1"/>
  <c r="AD139" i="1"/>
  <c r="AD208" i="1"/>
  <c r="AD247" i="1"/>
  <c r="AD122" i="1"/>
  <c r="AD113" i="1"/>
  <c r="AD174" i="1"/>
  <c r="AD151" i="1"/>
  <c r="AD132" i="1"/>
  <c r="AD160" i="1"/>
  <c r="AD117" i="1"/>
  <c r="AD244" i="1"/>
  <c r="AD137" i="1"/>
  <c r="AD243" i="1"/>
  <c r="AD156" i="1"/>
  <c r="AD232" i="1"/>
  <c r="AD130" i="1"/>
  <c r="AD54" i="1"/>
  <c r="AD182" i="1"/>
  <c r="AD153" i="1"/>
  <c r="AD147" i="1"/>
  <c r="AD175" i="1"/>
  <c r="AD131" i="1"/>
  <c r="AD96" i="1"/>
  <c r="AD167" i="1"/>
  <c r="AD108" i="1"/>
  <c r="AD173" i="1"/>
  <c r="AD239" i="1"/>
  <c r="AD74" i="1"/>
  <c r="AD126" i="1"/>
  <c r="AD123" i="1"/>
  <c r="AD227" i="1"/>
  <c r="AD100" i="1"/>
  <c r="AD88" i="1"/>
  <c r="AD190" i="1"/>
  <c r="AD217" i="1"/>
  <c r="AD233" i="1"/>
  <c r="AD138" i="1"/>
  <c r="AD62" i="1"/>
  <c r="AD59" i="1"/>
  <c r="AD168" i="1"/>
  <c r="AD149" i="1"/>
  <c r="AD177" i="1"/>
  <c r="AD133" i="1"/>
  <c r="AD119" i="1"/>
  <c r="AD191" i="1"/>
  <c r="AD125" i="1"/>
  <c r="AD180" i="1"/>
  <c r="AD60" i="1"/>
  <c r="AD66" i="1"/>
  <c r="AD76" i="1"/>
  <c r="AD146" i="1"/>
  <c r="AD70" i="1"/>
  <c r="AD67" i="1"/>
  <c r="AD183" i="1"/>
  <c r="AD164" i="1"/>
  <c r="AD189" i="1"/>
  <c r="AD148" i="1"/>
  <c r="AD124" i="1"/>
  <c r="AD196" i="1"/>
  <c r="AD155" i="1"/>
  <c r="AD199" i="1"/>
  <c r="AD210" i="1"/>
  <c r="AD129" i="1"/>
  <c r="AD154" i="1"/>
  <c r="AD78" i="1"/>
  <c r="AD75" i="1"/>
  <c r="AD185" i="1"/>
  <c r="AD179" i="1"/>
  <c r="AD197" i="1"/>
  <c r="AD163" i="1"/>
  <c r="AD141" i="1"/>
  <c r="AD198" i="1"/>
  <c r="AD172" i="1"/>
  <c r="AD201" i="1"/>
  <c r="AD69" i="1"/>
  <c r="AD65" i="1"/>
  <c r="AD85" i="1"/>
  <c r="AD162" i="1"/>
  <c r="AD86" i="1"/>
  <c r="AD83" i="1"/>
  <c r="AD187" i="1"/>
  <c r="AD181" i="1"/>
  <c r="AD205" i="1"/>
  <c r="AD165" i="1"/>
  <c r="AD171" i="1"/>
  <c r="AD229" i="1"/>
  <c r="AD176" i="1"/>
  <c r="AD216" i="1"/>
  <c r="AD212" i="1"/>
  <c r="AD72" i="1"/>
  <c r="AD170" i="1"/>
  <c r="AD94" i="1"/>
  <c r="AD91" i="1"/>
  <c r="AD195" i="1"/>
  <c r="AD192" i="1"/>
  <c r="AD213" i="1"/>
  <c r="AD53" i="1"/>
  <c r="AD188" i="1"/>
  <c r="AD238" i="1"/>
  <c r="AD218" i="1"/>
  <c r="AD226" i="1"/>
  <c r="AD228" i="1"/>
  <c r="AD115" i="1"/>
  <c r="AD250" i="1"/>
  <c r="AD178" i="1"/>
  <c r="AD102" i="1"/>
  <c r="AD99" i="1"/>
  <c r="AD203" i="1"/>
  <c r="AD52" i="1"/>
  <c r="AD221" i="1"/>
  <c r="AD112" i="1"/>
  <c r="AD193" i="1"/>
  <c r="AD246" i="1"/>
  <c r="AD220" i="1"/>
  <c r="AD237" i="1"/>
  <c r="AD242" i="1"/>
  <c r="AD118" i="1"/>
  <c r="AD120" i="1"/>
  <c r="AD58" i="1"/>
  <c r="AD186" i="1"/>
  <c r="AD110" i="1"/>
  <c r="AD107" i="1"/>
  <c r="AD211" i="1"/>
  <c r="AD68" i="1"/>
  <c r="AD56" i="1"/>
  <c r="AD140" i="1"/>
  <c r="AD200" i="1"/>
  <c r="AD64" i="1"/>
  <c r="AD222" i="1"/>
  <c r="AD245" i="1"/>
  <c r="AD214" i="1"/>
  <c r="AD57" i="1"/>
  <c r="AD219" i="1"/>
  <c r="AD84" i="1"/>
  <c r="AD157" i="1"/>
  <c r="AD215" i="1"/>
  <c r="AD224" i="1"/>
  <c r="AD82" i="1"/>
  <c r="AD73" i="1"/>
  <c r="AD134" i="1"/>
  <c r="AD61" i="1"/>
  <c r="AD235" i="1"/>
  <c r="AD116" i="1"/>
  <c r="AD104" i="1"/>
  <c r="AD202" i="1"/>
  <c r="AD225" i="1"/>
  <c r="AD159" i="1"/>
  <c r="AD240" i="1"/>
  <c r="AD135" i="1"/>
  <c r="AD230" i="1"/>
  <c r="Z235" i="1"/>
  <c r="Z134" i="1"/>
  <c r="Z242" i="1"/>
  <c r="Z196" i="1"/>
  <c r="Z150" i="1"/>
  <c r="Z147" i="1"/>
  <c r="Z93" i="1"/>
  <c r="Z51" i="1"/>
  <c r="Z209" i="1"/>
  <c r="Z171" i="1"/>
  <c r="Z223" i="1"/>
  <c r="Z198" i="1"/>
  <c r="Z133" i="1"/>
  <c r="Z144" i="1"/>
  <c r="Z104" i="1"/>
  <c r="Z151" i="1"/>
  <c r="Z162" i="1"/>
  <c r="Z236" i="1"/>
  <c r="Z201" i="1"/>
  <c r="Z143" i="1"/>
  <c r="Z139" i="1"/>
  <c r="Z89" i="1"/>
  <c r="Z138" i="1"/>
  <c r="Z176" i="1"/>
  <c r="Z215" i="1"/>
  <c r="Z226" i="1"/>
  <c r="Z57" i="1"/>
  <c r="Z64" i="1"/>
  <c r="Z197" i="1"/>
  <c r="Z155" i="1"/>
  <c r="Z205" i="1"/>
  <c r="Z250" i="1"/>
  <c r="Z149" i="1"/>
  <c r="Z239" i="1"/>
  <c r="Z122" i="1"/>
  <c r="Z108" i="1"/>
  <c r="Z249" i="1"/>
  <c r="Z148" i="1"/>
  <c r="Z101" i="1"/>
  <c r="Z87" i="1"/>
  <c r="Z121" i="1"/>
  <c r="Z181" i="1"/>
  <c r="Z130" i="1"/>
  <c r="Z245" i="1"/>
  <c r="Z111" i="1"/>
  <c r="Z62" i="1"/>
  <c r="Z183" i="1"/>
  <c r="Z69" i="1"/>
  <c r="Z230" i="1"/>
  <c r="Z165" i="1"/>
  <c r="Z85" i="1"/>
  <c r="Z247" i="1"/>
  <c r="Z106" i="1"/>
  <c r="Z206" i="1"/>
  <c r="Z99" i="1"/>
  <c r="Z59" i="1"/>
  <c r="Z152" i="1"/>
  <c r="Z169" i="1"/>
  <c r="Z56" i="1"/>
  <c r="Z146" i="1"/>
  <c r="Z127" i="1"/>
  <c r="Z79" i="1"/>
  <c r="Z221" i="1"/>
  <c r="Z222" i="1"/>
  <c r="Z95" i="1"/>
  <c r="Z202" i="1"/>
  <c r="Z220" i="1"/>
  <c r="Z83" i="1"/>
  <c r="Z244" i="1"/>
  <c r="Z185" i="1"/>
  <c r="Z96" i="1"/>
  <c r="Z200" i="1"/>
  <c r="Z110" i="1"/>
  <c r="Z248" i="1"/>
  <c r="Z194" i="1"/>
  <c r="Z174" i="1"/>
  <c r="Z132" i="1"/>
  <c r="Z193" i="1"/>
  <c r="Z163" i="1"/>
  <c r="Z118" i="1"/>
  <c r="Z102" i="1"/>
  <c r="Z76" i="1"/>
  <c r="Z186" i="1"/>
  <c r="Z154" i="1"/>
  <c r="Z119" i="1"/>
  <c r="Z172" i="1"/>
  <c r="Z182" i="1"/>
  <c r="Z68" i="1"/>
  <c r="Z231" i="1"/>
  <c r="Z213" i="1"/>
  <c r="AE213" i="1" s="1"/>
  <c r="Z63" i="1"/>
  <c r="Z126" i="1"/>
  <c r="Z237" i="1"/>
  <c r="Z82" i="1"/>
  <c r="Z160" i="1"/>
  <c r="Z92" i="1"/>
  <c r="Z98" i="1"/>
  <c r="Z195" i="1"/>
  <c r="Z170" i="1"/>
  <c r="Z105" i="1"/>
  <c r="Z103" i="1"/>
  <c r="Z115" i="1"/>
  <c r="Z54" i="1"/>
  <c r="Z74" i="1"/>
  <c r="Z234" i="1"/>
  <c r="Z53" i="1"/>
  <c r="Z97" i="1"/>
  <c r="Z124" i="1"/>
  <c r="Z246" i="1"/>
  <c r="Z207" i="1"/>
  <c r="Z192" i="1"/>
  <c r="Z52" i="1"/>
  <c r="Z135" i="1"/>
  <c r="Z116" i="1"/>
  <c r="Z188" i="1"/>
  <c r="Z210" i="1"/>
  <c r="Z180" i="1"/>
  <c r="Z177" i="1"/>
  <c r="Z66" i="1"/>
  <c r="Z166" i="1"/>
  <c r="Z117" i="1"/>
  <c r="Z240" i="1"/>
  <c r="Z123" i="1"/>
  <c r="Z167" i="1"/>
  <c r="Z61" i="1"/>
  <c r="Z212" i="1"/>
  <c r="Z84" i="1"/>
  <c r="Z80" i="1"/>
  <c r="Z224" i="1"/>
  <c r="Z243" i="1"/>
  <c r="Z88" i="1"/>
  <c r="Z58" i="1"/>
  <c r="Z72" i="1"/>
  <c r="Z109" i="1"/>
  <c r="Z77" i="1"/>
  <c r="Z67" i="1"/>
  <c r="Z190" i="1"/>
  <c r="Z187" i="1"/>
  <c r="Z153" i="1"/>
  <c r="Z238" i="1"/>
  <c r="Z60" i="1"/>
  <c r="Z156" i="1"/>
  <c r="Z120" i="1"/>
  <c r="Z178" i="1"/>
  <c r="Z145" i="1"/>
  <c r="Z157" i="1"/>
  <c r="Z179" i="1"/>
  <c r="Z73" i="1"/>
  <c r="Z71" i="1"/>
  <c r="Z219" i="1"/>
  <c r="Z191" i="1"/>
  <c r="Z137" i="1"/>
  <c r="Z128" i="1"/>
  <c r="Z136" i="1"/>
  <c r="Z100" i="1"/>
  <c r="Z225" i="1"/>
  <c r="Z203" i="1"/>
  <c r="Z199" i="1"/>
  <c r="Z81" i="1"/>
  <c r="Z140" i="1"/>
  <c r="Z91" i="1"/>
  <c r="Z78" i="1"/>
  <c r="Z204" i="1"/>
  <c r="Z55" i="1"/>
  <c r="Z211" i="1"/>
  <c r="Z218" i="1"/>
  <c r="Z168" i="1"/>
  <c r="Z217" i="1"/>
  <c r="Z228" i="1"/>
  <c r="Z175" i="1"/>
  <c r="Z233" i="1"/>
  <c r="Z113" i="1"/>
  <c r="Z161" i="1"/>
  <c r="Z112" i="1"/>
  <c r="Z173" i="1"/>
  <c r="Z229" i="1"/>
  <c r="AE229" i="1" s="1"/>
  <c r="Z142" i="1"/>
  <c r="Z125" i="1"/>
  <c r="Z184" i="1"/>
  <c r="Z208" i="1"/>
  <c r="Z232" i="1"/>
  <c r="Z94" i="1"/>
  <c r="Z75" i="1"/>
  <c r="Z114" i="1"/>
  <c r="Z159" i="1"/>
  <c r="Z216" i="1"/>
  <c r="Z90" i="1"/>
  <c r="Z129" i="1"/>
  <c r="Z70" i="1"/>
  <c r="Z189" i="1"/>
  <c r="Z107" i="1"/>
  <c r="Z86" i="1"/>
  <c r="Z214" i="1"/>
  <c r="Z158" i="1"/>
  <c r="Z164" i="1"/>
  <c r="Z131" i="1"/>
  <c r="Z65" i="1"/>
  <c r="Z141" i="1"/>
  <c r="Z227" i="1"/>
  <c r="Z241" i="1"/>
  <c r="Y42" i="1"/>
  <c r="AE211" i="1" l="1"/>
  <c r="AE114" i="1"/>
  <c r="AE69" i="1"/>
  <c r="AE95" i="1"/>
  <c r="AE109" i="1"/>
  <c r="AE237" i="1"/>
  <c r="AE139" i="1"/>
  <c r="AE249" i="1"/>
  <c r="AE245" i="1"/>
  <c r="AE178" i="1"/>
  <c r="AE239" i="1"/>
  <c r="AE246" i="1"/>
  <c r="AE103" i="1"/>
  <c r="AE94" i="1"/>
  <c r="AE81" i="1"/>
  <c r="AE189" i="1"/>
  <c r="AE161" i="1"/>
  <c r="AE132" i="1"/>
  <c r="AE250" i="1"/>
  <c r="AE100" i="1"/>
  <c r="AE117" i="1"/>
  <c r="AE152" i="1"/>
  <c r="AE59" i="1"/>
  <c r="AE151" i="1"/>
  <c r="AE225" i="1"/>
  <c r="AE107" i="1"/>
  <c r="AE164" i="1"/>
  <c r="AE97" i="1"/>
  <c r="AE176" i="1"/>
  <c r="AE192" i="1"/>
  <c r="AE99" i="1"/>
  <c r="AE86" i="1"/>
  <c r="AE92" i="1"/>
  <c r="AE124" i="1"/>
  <c r="AE53" i="1"/>
  <c r="AE180" i="1"/>
  <c r="AE232" i="1"/>
  <c r="AE196" i="1"/>
  <c r="AE170" i="1"/>
  <c r="AE130" i="1"/>
  <c r="AE231" i="1"/>
  <c r="AE66" i="1"/>
  <c r="AE145" i="1"/>
  <c r="AE98" i="1"/>
  <c r="AE82" i="1"/>
  <c r="AE79" i="1"/>
  <c r="AE54" i="1"/>
  <c r="AE177" i="1"/>
  <c r="AE72" i="1"/>
  <c r="AE88" i="1"/>
  <c r="AE136" i="1"/>
  <c r="AE83" i="1"/>
  <c r="AE52" i="1"/>
  <c r="AE61" i="1"/>
  <c r="AE126" i="1"/>
  <c r="AE128" i="1"/>
  <c r="AE158" i="1"/>
  <c r="AE243" i="1"/>
  <c r="AE146" i="1"/>
  <c r="AE169" i="1"/>
  <c r="AE181" i="1"/>
  <c r="AE159" i="1"/>
  <c r="AE190" i="1"/>
  <c r="AE217" i="1"/>
  <c r="AE75" i="1"/>
  <c r="AE77" i="1"/>
  <c r="AE182" i="1"/>
  <c r="AE141" i="1"/>
  <c r="AE247" i="1"/>
  <c r="AE201" i="1"/>
  <c r="AE55" i="1"/>
  <c r="AE76" i="1"/>
  <c r="AE208" i="1"/>
  <c r="AE91" i="1"/>
  <c r="AE102" i="1"/>
  <c r="AE149" i="1"/>
  <c r="AE140" i="1"/>
  <c r="AE155" i="1"/>
  <c r="AE111" i="1"/>
  <c r="AE133" i="1"/>
  <c r="AE123" i="1"/>
  <c r="AE56" i="1"/>
  <c r="AE234" i="1"/>
  <c r="AE96" i="1"/>
  <c r="AE115" i="1"/>
  <c r="AE58" i="1"/>
  <c r="AE210" i="1"/>
  <c r="AE143" i="1"/>
  <c r="AE73" i="1"/>
  <c r="AE188" i="1"/>
  <c r="AE125" i="1"/>
  <c r="AE157" i="1"/>
  <c r="AE195" i="1"/>
  <c r="AE236" i="1"/>
  <c r="AE162" i="1"/>
  <c r="AE173" i="1"/>
  <c r="AE62" i="1"/>
  <c r="AE174" i="1"/>
  <c r="AE144" i="1"/>
  <c r="AE233" i="1"/>
  <c r="AE226" i="1"/>
  <c r="AE163" i="1"/>
  <c r="AE153" i="1"/>
  <c r="AE228" i="1"/>
  <c r="AE74" i="1"/>
  <c r="AE113" i="1"/>
  <c r="AE119" i="1"/>
  <c r="AE244" i="1"/>
  <c r="AE150" i="1"/>
  <c r="AE131" i="1"/>
  <c r="AE85" i="1"/>
  <c r="AE65" i="1"/>
  <c r="AE116" i="1"/>
  <c r="AE70" i="1"/>
  <c r="AE203" i="1"/>
  <c r="AE127" i="1"/>
  <c r="AE197" i="1"/>
  <c r="AE175" i="1"/>
  <c r="AE171" i="1"/>
  <c r="AE90" i="1"/>
  <c r="AE67" i="1"/>
  <c r="AE87" i="1"/>
  <c r="AE138" i="1"/>
  <c r="AE93" i="1"/>
  <c r="AE240" i="1"/>
  <c r="AE218" i="1"/>
  <c r="AE206" i="1"/>
  <c r="AE89" i="1"/>
  <c r="AE179" i="1"/>
  <c r="AE122" i="1"/>
  <c r="AE242" i="1"/>
  <c r="AE184" i="1"/>
  <c r="AE202" i="1"/>
  <c r="AE165" i="1"/>
  <c r="AE134" i="1"/>
  <c r="AE63" i="1"/>
  <c r="AE187" i="1"/>
  <c r="AE142" i="1"/>
  <c r="AE135" i="1"/>
  <c r="AE230" i="1"/>
  <c r="AE235" i="1"/>
  <c r="AE78" i="1"/>
  <c r="AE80" i="1"/>
  <c r="AE118" i="1"/>
  <c r="AE222" i="1"/>
  <c r="AE214" i="1"/>
  <c r="AE120" i="1"/>
  <c r="AE84" i="1"/>
  <c r="AE221" i="1"/>
  <c r="AE183" i="1"/>
  <c r="AE104" i="1"/>
  <c r="AE199" i="1"/>
  <c r="AE207" i="1"/>
  <c r="AE193" i="1"/>
  <c r="AE224" i="1"/>
  <c r="AE212" i="1"/>
  <c r="AE156" i="1"/>
  <c r="AE129" i="1"/>
  <c r="AE238" i="1"/>
  <c r="AE167" i="1"/>
  <c r="AE198" i="1"/>
  <c r="AE241" i="1"/>
  <c r="AE137" i="1"/>
  <c r="AE112" i="1"/>
  <c r="AE194" i="1"/>
  <c r="AE57" i="1"/>
  <c r="AE68" i="1"/>
  <c r="AE216" i="1"/>
  <c r="AE248" i="1"/>
  <c r="AE110" i="1"/>
  <c r="AE121" i="1"/>
  <c r="AE215" i="1"/>
  <c r="AE209" i="1"/>
  <c r="AE166" i="1"/>
  <c r="AE200" i="1"/>
  <c r="AE168" i="1"/>
  <c r="AE191" i="1"/>
  <c r="AE101" i="1"/>
  <c r="AE64" i="1"/>
  <c r="AE154" i="1"/>
  <c r="AE60" i="1"/>
  <c r="AE223" i="1"/>
  <c r="AE71" i="1"/>
  <c r="AE205" i="1"/>
  <c r="AE219" i="1"/>
  <c r="AE172" i="1"/>
  <c r="AE185" i="1"/>
  <c r="AE148" i="1"/>
  <c r="AE147" i="1"/>
  <c r="AE227" i="1"/>
  <c r="AE106" i="1"/>
  <c r="AE160" i="1"/>
  <c r="AE105" i="1"/>
  <c r="AE108" i="1"/>
  <c r="AE204" i="1"/>
  <c r="AE186" i="1"/>
  <c r="AE220" i="1"/>
  <c r="Y43" i="1"/>
  <c r="Y45" i="1" s="1"/>
  <c r="AE5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Autor</author>
  </authors>
  <commentList>
    <comment ref="A106" authorId="0" shapeId="0" xr:uid="{B06BACCF-2013-4111-A193-0A78BA77272D}">
      <text>
        <r>
          <rPr>
            <b/>
            <sz val="9"/>
            <color indexed="81"/>
            <rFont val="Segoe UI"/>
            <family val="2"/>
          </rPr>
          <t>Autor:</t>
        </r>
        <r>
          <rPr>
            <sz val="9"/>
            <color indexed="81"/>
            <rFont val="Segoe UI"/>
            <family val="2"/>
          </rPr>
          <t xml:space="preserve">
Namensänderung in Sommer-Gemüseerbse.</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<sst xmlns="http://schemas.openxmlformats.org/spreadsheetml/2006/main" count="5329" uniqueCount="1106">
  <si>
    <t>Planungsrechner zur Umsetzung der Öko-Regelung 2 "Vielfältige Kulturen" in Kombination mit HALM 2 C.1 "Vielfältige Kulturen im Ackerbau"</t>
  </si>
  <si>
    <t>Wirtschaftsform</t>
  </si>
  <si>
    <t>Großkörnige Leguminosen</t>
  </si>
  <si>
    <t>Blühende Kulturen</t>
  </si>
  <si>
    <t>Mindestanteil Getreidesommerungen</t>
  </si>
  <si>
    <t>aktueller Anteil blühender Kulturen</t>
  </si>
  <si>
    <t>max. 25 % des Flächenanteils mit Raps bestellt</t>
  </si>
  <si>
    <t>aktueller Anteil Raps auf der Fläche</t>
  </si>
  <si>
    <t>mind. 25 % Flächenanteil mit Sommergetreide</t>
  </si>
  <si>
    <t>aktueller Anteil Sommergetreide</t>
  </si>
  <si>
    <t>Öko-Regelung 2 beantragt</t>
  </si>
  <si>
    <t xml:space="preserve">Förderfähigkeit nach Öko-Regelung 2 </t>
  </si>
  <si>
    <t>mind. fünf unterschiedliche Hauptfruchtarten</t>
  </si>
  <si>
    <t xml:space="preserve">Minimale und maximale Anbauanteil </t>
  </si>
  <si>
    <t>aktueller Getreideanteil</t>
  </si>
  <si>
    <t>Zusatzmodule nach HALM 2 C.1</t>
  </si>
  <si>
    <t>mind. 10 % Flächenanteil mit großkörnigen Leguminosen</t>
  </si>
  <si>
    <t>Nr</t>
  </si>
  <si>
    <t>Kulturart</t>
  </si>
  <si>
    <t>Kategorie</t>
  </si>
  <si>
    <t>Fläche [ha]</t>
  </si>
  <si>
    <t>Fläche liegt in Hessen</t>
  </si>
  <si>
    <t>Öko-Regelung 2</t>
  </si>
  <si>
    <t>Hinweise und Warnungen</t>
  </si>
  <si>
    <t>blühende Kultur</t>
  </si>
  <si>
    <t>Sommergetreide</t>
  </si>
  <si>
    <t>C-Faktor</t>
  </si>
  <si>
    <t>Nutzungscode</t>
  </si>
  <si>
    <t>Kulturart / Nutzung</t>
  </si>
  <si>
    <t>Zusatz nach Codeliste B</t>
  </si>
  <si>
    <t>x</t>
  </si>
  <si>
    <t>Getreide</t>
  </si>
  <si>
    <t>Winterweichweizen</t>
  </si>
  <si>
    <t>Winterroggen, Winter-Waldstaudenroggen</t>
  </si>
  <si>
    <t>Sommerroggen, Sommer-Waldstaudenroggen</t>
  </si>
  <si>
    <t>Sommergerste</t>
  </si>
  <si>
    <t>Winterhafer</t>
  </si>
  <si>
    <t>Sommerhafer</t>
  </si>
  <si>
    <t xml:space="preserve">Sommermenggetreide </t>
  </si>
  <si>
    <t>Mais (ohne Silomais NC 411)</t>
  </si>
  <si>
    <t>Buchweizen</t>
  </si>
  <si>
    <t>Kolbenhirse</t>
  </si>
  <si>
    <t>Amarant, Fuchsschwanz</t>
  </si>
  <si>
    <t>Platterbse</t>
  </si>
  <si>
    <t xml:space="preserve">Winterraps </t>
  </si>
  <si>
    <t xml:space="preserve">Sommerraps </t>
  </si>
  <si>
    <t xml:space="preserve">Sonnenblumen </t>
  </si>
  <si>
    <t>Rot-/Weiß-/Alexandriner-/Inkarnat-/Erd-/Schweden-/Persischer Klee</t>
  </si>
  <si>
    <t>Kontrollbereich</t>
  </si>
  <si>
    <t>Eingabebereich</t>
  </si>
  <si>
    <t>(Beantragung erfolgt jährlich mit dem Gemeinsamen Antrag)</t>
  </si>
  <si>
    <t>Drop downs</t>
  </si>
  <si>
    <t>ÖR2 beantragt</t>
  </si>
  <si>
    <t xml:space="preserve"> - bitte wählen -</t>
  </si>
  <si>
    <t>ja</t>
  </si>
  <si>
    <t>nein</t>
  </si>
  <si>
    <t>wirtschaftsform</t>
  </si>
  <si>
    <t>konventionell</t>
  </si>
  <si>
    <t>ökologisch</t>
  </si>
  <si>
    <r>
      <t xml:space="preserve">Getreideanteil </t>
    </r>
    <r>
      <rPr>
        <sz val="12"/>
        <color theme="1"/>
        <rFont val="Arial"/>
        <family val="2"/>
      </rPr>
      <t>≤</t>
    </r>
    <r>
      <rPr>
        <sz val="12"/>
        <color theme="1"/>
        <rFont val="Calibri"/>
        <family val="2"/>
      </rPr>
      <t xml:space="preserve"> 66 %</t>
    </r>
  </si>
  <si>
    <t>HALM Module</t>
  </si>
  <si>
    <t>keine Teilnahme</t>
  </si>
  <si>
    <t>Teilnahme</t>
  </si>
  <si>
    <r>
      <t>C-Faktor aller Fläche in K</t>
    </r>
    <r>
      <rPr>
        <vertAlign val="subscript"/>
        <sz val="12"/>
        <color theme="1"/>
        <rFont val="Calibri"/>
        <family val="2"/>
        <scheme val="minor"/>
      </rPr>
      <t>wasser2</t>
    </r>
    <r>
      <rPr>
        <sz val="12"/>
        <color theme="1"/>
        <rFont val="Calibri"/>
        <family val="2"/>
        <scheme val="minor"/>
      </rPr>
      <t xml:space="preserve"> durchschnittlich </t>
    </r>
    <r>
      <rPr>
        <sz val="12"/>
        <color theme="1"/>
        <rFont val="Arial"/>
        <family val="2"/>
      </rPr>
      <t>≤</t>
    </r>
    <r>
      <rPr>
        <sz val="12"/>
        <color theme="1"/>
        <rFont val="Calibri"/>
        <family val="2"/>
      </rPr>
      <t xml:space="preserve"> 0,2</t>
    </r>
  </si>
  <si>
    <t>Anzahl Hauptfruchtarten (HFA)</t>
  </si>
  <si>
    <t>Sommer-getreide</t>
  </si>
  <si>
    <t>Mögliche Förderung über</t>
  </si>
  <si>
    <t>Gemenge / KWasser2</t>
  </si>
  <si>
    <t>in Hessen</t>
  </si>
  <si>
    <t>mögliche Gesamtförderung der Fläche</t>
  </si>
  <si>
    <t>gesamte Ackerfläche [ha]</t>
  </si>
  <si>
    <t>aktueller Anteil großkörniger Leguminosen [%]</t>
  </si>
  <si>
    <t>Anteil an der  Ackerfläche [%]</t>
  </si>
  <si>
    <r>
      <t>aktueller durchschnittlicher C-Faktor auf Flächen in K</t>
    </r>
    <r>
      <rPr>
        <vertAlign val="subscript"/>
        <sz val="12"/>
        <color theme="1"/>
        <rFont val="Calibri"/>
        <family val="2"/>
        <scheme val="minor"/>
      </rPr>
      <t>Wasser2</t>
    </r>
  </si>
  <si>
    <t>C-Faktor je Fläche</t>
  </si>
  <si>
    <t>Schlagname (optional)</t>
  </si>
  <si>
    <t>Förderhöhen [€/ha]</t>
  </si>
  <si>
    <t>Nebenrechnung HFA</t>
  </si>
  <si>
    <t>theoretisch gesamt</t>
  </si>
  <si>
    <t>Fördersummen</t>
  </si>
  <si>
    <t>gesamte Förderung aus Öko-Regelung 2</t>
  </si>
  <si>
    <t>gesamte Förderung aus HALM 2 C.1 Modulen</t>
  </si>
  <si>
    <t>Zwischenfrucht / Gründecke</t>
  </si>
  <si>
    <t>Untersaat</t>
  </si>
  <si>
    <t>GLÖZ8 nicht produktive Fläche (Selbstbegrünung)</t>
  </si>
  <si>
    <t>Mindestbodenbedeckung durch Mehrjährigkeit</t>
  </si>
  <si>
    <t>Frühe Sommerkulturen</t>
  </si>
  <si>
    <t>Zwischenfrucht mit Hanfanteil</t>
  </si>
  <si>
    <t>GLÖZ8 nicht produktive Fläche (aktive Begrünung)</t>
  </si>
  <si>
    <t>Ungültig gewordenes Landschaftselement</t>
  </si>
  <si>
    <t>Hecken oder Knicks &gt;10m Kondi</t>
  </si>
  <si>
    <t>Baumreihe &gt;50m Kondi</t>
  </si>
  <si>
    <t>Feldgehölze 50-2.000 m² Kondi</t>
  </si>
  <si>
    <t>Feuchtgebiete &lt; 2.000 m² Kondi</t>
  </si>
  <si>
    <t>Einzelbäume Kondi</t>
  </si>
  <si>
    <t>Tümpel Sölle und Doline Kondi</t>
  </si>
  <si>
    <t>Natur-, Stein- oder Trockenmauer Kondi</t>
  </si>
  <si>
    <t>Fels- und Steinriegel, naturversteinte Fläche Kondi</t>
  </si>
  <si>
    <t>Feldraine Kondi</t>
  </si>
  <si>
    <t>Trocken-, Be- und Entwässerungsgräben Kondi</t>
  </si>
  <si>
    <t>Terrassen Kondi</t>
  </si>
  <si>
    <t xml:space="preserve">Beseitigtes Landschaftselement </t>
  </si>
  <si>
    <t>Kein Landschaftselement</t>
  </si>
  <si>
    <t>Agroforstsystem (§4(2) (Nr.1: Streifen) GAPDZV)</t>
  </si>
  <si>
    <t>Agroforstsystem (§4(2) (Nr.2: verstreut) GAPDZV)</t>
  </si>
  <si>
    <t>Agroforstreifen ohne ÖR</t>
  </si>
  <si>
    <t>Agri-PV-Anlage</t>
  </si>
  <si>
    <t>ÖR 1a ohne Produktion (Selbst-/Begrünung)</t>
  </si>
  <si>
    <t>ÖR 1b Blühstreifen auf AL</t>
  </si>
  <si>
    <t>ÖR 1b Blühfläche auf AL</t>
  </si>
  <si>
    <t>ÖR 1c Blühstreifen auf DK</t>
  </si>
  <si>
    <t>ÖR 1c Blühfläche auf DK</t>
  </si>
  <si>
    <t>ÖR 1d Altgrasstreifen / -flächen</t>
  </si>
  <si>
    <t>ÖR 3 Agroforststreifen</t>
  </si>
  <si>
    <t>ÖR 5 regionale Kennarten im DGL</t>
  </si>
  <si>
    <t>ÖR 6 PSM Verzicht</t>
  </si>
  <si>
    <t>ÖR 7 Natura 2000</t>
  </si>
  <si>
    <t>Winterdurum (Hartweizen)</t>
  </si>
  <si>
    <t>Sommerdurum  (Hartweizen)</t>
  </si>
  <si>
    <t xml:space="preserve">Winter-Dinkel </t>
  </si>
  <si>
    <t xml:space="preserve">Sommerweichweizen </t>
  </si>
  <si>
    <t>Winter-Emmer/-Einkorn</t>
  </si>
  <si>
    <t>Sommer-Emmer/-Einkorn</t>
  </si>
  <si>
    <t>Sommer-Dinkel</t>
  </si>
  <si>
    <t>Wintermenggetreide</t>
  </si>
  <si>
    <t>Wintermenggetreide ohne Weizen</t>
  </si>
  <si>
    <t>Wintergerste</t>
  </si>
  <si>
    <t>Sommermenggetreide ohne Weizen</t>
  </si>
  <si>
    <t>Wintertriticale</t>
  </si>
  <si>
    <t>Gemenge Getreide/Leguminose (Getreide überwiegt)</t>
  </si>
  <si>
    <t>Sommertriticale</t>
  </si>
  <si>
    <t>Rispenhirse</t>
  </si>
  <si>
    <t>Mohren-/Zuckerhirse (ohne Sudangras NC 803)</t>
  </si>
  <si>
    <t>Quinoa</t>
  </si>
  <si>
    <t>Reis im Trockenanbau</t>
  </si>
  <si>
    <t>Erbsen (Markerbse, Schalerbse, Zuckererbse, Futtererbse, Peluschke)</t>
  </si>
  <si>
    <t xml:space="preserve">Gemüseerbse (Markerbse, Schalerbse, Zuckererbse) </t>
  </si>
  <si>
    <t>Ackerbohne/Puffbohne/Pferdebohne/Dicke Bohne</t>
  </si>
  <si>
    <t>Wicken (Pannonische Wicke, Zottelwicke, Saatwicke)</t>
  </si>
  <si>
    <t>Linsen</t>
  </si>
  <si>
    <t>Lupinen (Süßlupine, weiße Lupine, blaue/schmalblättrige Lupine, gelbe Lupine, Anden-Lupine)</t>
  </si>
  <si>
    <t xml:space="preserve">Erbsen/Bohnen </t>
  </si>
  <si>
    <t>Gemenge Leguminose/Getreide (Leguminose überwiegt)</t>
  </si>
  <si>
    <t>Winterrübsen (Rübsen, Rübsamen, Rübsaat)</t>
  </si>
  <si>
    <t>Sommerrübsen  (Rübsen, Rübsamen, Rübsaat)</t>
  </si>
  <si>
    <t xml:space="preserve">Sojabohnen </t>
  </si>
  <si>
    <t xml:space="preserve">Lein, Flachs </t>
  </si>
  <si>
    <t>Meerkohl/Krambe</t>
  </si>
  <si>
    <t>Leindotter</t>
  </si>
  <si>
    <t>Silomais (als Hauptfutter)</t>
  </si>
  <si>
    <t>Futterrübe/Runkelrübe</t>
  </si>
  <si>
    <t>Kohlrübe, Steckrübe</t>
  </si>
  <si>
    <t>Luzerne, Hopfenklee/Gelbklee, Bastardluzerne/Sandluzerne</t>
  </si>
  <si>
    <t>Ackergras</t>
  </si>
  <si>
    <t>Klee-Luzerne-Gemisch</t>
  </si>
  <si>
    <t>Bockshornklee, Schabziger Klee</t>
  </si>
  <si>
    <t>Hornklee, Hornschotenklee</t>
  </si>
  <si>
    <t>Wechselgrünland</t>
  </si>
  <si>
    <t>Esparsette</t>
  </si>
  <si>
    <t>Serradella</t>
  </si>
  <si>
    <t>Steinklee</t>
  </si>
  <si>
    <t>Kleemischung aus NC 421, 427, 431 (stickstoffbindend)</t>
  </si>
  <si>
    <t>Luzerne-Gras</t>
  </si>
  <si>
    <t>Gras-Leguminosen Gemisch (Leguminosen überwiegt)</t>
  </si>
  <si>
    <t>DGL Neueinsaat als Ersatz für genehmigten DGL Umbruch</t>
  </si>
  <si>
    <t>Wiesen</t>
  </si>
  <si>
    <t>Mähweiden</t>
  </si>
  <si>
    <t>Weiden und Almen</t>
  </si>
  <si>
    <t>Hutungen</t>
  </si>
  <si>
    <t>Almen und Alpen</t>
  </si>
  <si>
    <t>Streuwiesen</t>
  </si>
  <si>
    <t>Grünland</t>
  </si>
  <si>
    <t>Sommerweiden für Wanderschafe</t>
  </si>
  <si>
    <t>Beweidete Sandheiden</t>
  </si>
  <si>
    <t>Beweidete Moorheiden</t>
  </si>
  <si>
    <t>Beweidete Magerrasen</t>
  </si>
  <si>
    <t>Beweidete montane Wiesen</t>
  </si>
  <si>
    <t>Gemähte Magerrasen</t>
  </si>
  <si>
    <t>Gemähte montane Wiesen</t>
  </si>
  <si>
    <t>Streuobstfläche mit Grünlandnutzung</t>
  </si>
  <si>
    <t>Streuobstfläche ohne Grünlandnutzung</t>
  </si>
  <si>
    <t>Nicht DZ-beihilfefähige Hutungen</t>
  </si>
  <si>
    <t xml:space="preserve">Anteil an Gemeinschaftsweiden  </t>
  </si>
  <si>
    <t>Dauergrünland unter etablierten lokalen Praktiken (z.B. Heide)</t>
  </si>
  <si>
    <t>Wildäsungsfläche</t>
  </si>
  <si>
    <t>(Beta-)Rübensamenvermehrung</t>
  </si>
  <si>
    <t xml:space="preserve">Grassamenvermehrung </t>
  </si>
  <si>
    <t>Wildsamenvermehrung</t>
  </si>
  <si>
    <t>Versuchsflächen mit mehreren beihilfefähigen Kulturarten</t>
  </si>
  <si>
    <t>Mischkulturen</t>
  </si>
  <si>
    <t>Saatmais (Saatgutvermehrung)</t>
  </si>
  <si>
    <t>Stilllegung nach FELEG/GAL/ALG</t>
  </si>
  <si>
    <t>Nicht landwirtschaftliche, aber §11 (1) Nr.3 Bst. c) der GAPDZV förderfähige Fläche (Aufforstungsverpflichtung nach VO 1257/1999 oder VO (EG) Nr. 1698/2005 oder VO 1305/2013 oder VO 2021/2115 oder bei Eingehung damit in Einklang stehender öffentlich finanzierter Maßnahme aufgeforstete Fläche)</t>
  </si>
  <si>
    <t xml:space="preserve">aufgeforstete Dauergrünlandflächen, weder nach VO 1257/99 oder VO 1698/2005 oder VO 1305/2013 </t>
  </si>
  <si>
    <t>Nicht landwirtschaftliche, aber nach §11 (1) Nr.3 Bst. d der GAPDZV förderfähige Fläche (Stilllegungsverpflichtung nach VO 1257/1999 oder VO (EG) Nr. 1698/2005 oder VO 1305/2013 oder VO 2021/2115)</t>
  </si>
  <si>
    <t>Nicht landwirtschaftliche, aber nach §11 (1) Nr.3 Bst. a) aa) oder cc) der GAPDZV förderfähige Fläche (Infolge Anwendung Natura2000)</t>
  </si>
  <si>
    <t>Nicht landwirtschaftliche, aber nach §11 (1) Nr.3 Bst. a) bb) der GAPDZV förderfähige Fläche (Infolge Anwendung der Wasserrahmenrichtlinie)</t>
  </si>
  <si>
    <t>Nicht landwirtschaftliche, aber nach §11 (1) Nr.3 Bst. b) der GAPDZV förderfähige Fläche (In Folge einer Maßnahme, die Paludikulturen zur Erzeugung von nicht in Anhang I AEUV aufgeführten Erzeugnissen erlaubt)</t>
  </si>
  <si>
    <t xml:space="preserve">Ackerland aus der Erzeugung genommen </t>
  </si>
  <si>
    <t xml:space="preserve">Dauergrünland aus der Erzeugung genommen </t>
  </si>
  <si>
    <t>Dauerkulturen aus der Erzeugung genommen</t>
  </si>
  <si>
    <t>Gruppe</t>
  </si>
  <si>
    <t>AL</t>
  </si>
  <si>
    <t>-</t>
  </si>
  <si>
    <t>keine Nutzung</t>
  </si>
  <si>
    <t>Erbe</t>
  </si>
  <si>
    <t>X</t>
  </si>
  <si>
    <t>Streifen auf Fläche zu digitalisieren, Bindung auf Fläche?</t>
  </si>
  <si>
    <t>Bindung auf Fläche</t>
  </si>
  <si>
    <t>DK</t>
  </si>
  <si>
    <t>DGL</t>
  </si>
  <si>
    <t>Verwendung (z.B. als Futter) angeben</t>
  </si>
  <si>
    <t>Art der Leg ist anzugeben</t>
  </si>
  <si>
    <t>Ölsaaten</t>
  </si>
  <si>
    <t>Ackerfutter</t>
  </si>
  <si>
    <t>Dauergrünland</t>
  </si>
  <si>
    <t>Art ist anzugeben</t>
  </si>
  <si>
    <t>Sonstiges</t>
  </si>
  <si>
    <t>sonstiges</t>
  </si>
  <si>
    <t>ohne Produktion</t>
  </si>
  <si>
    <t>S</t>
  </si>
  <si>
    <t xml:space="preserve">Stärkekartoffeln </t>
  </si>
  <si>
    <t>Hackfrucht</t>
  </si>
  <si>
    <t>Kartoffeln (Speise)</t>
  </si>
  <si>
    <t>Zuckerrüben</t>
  </si>
  <si>
    <t>Topinambur</t>
  </si>
  <si>
    <t>Süßkartoffel</t>
  </si>
  <si>
    <t>Pflanzkartoffeln</t>
  </si>
  <si>
    <t>soll bei kleinteiligen Parzellen unterhalb der Mindestgröße verwendet werden.</t>
  </si>
  <si>
    <t>Gemüse</t>
  </si>
  <si>
    <t>Gemüserübsen (Stoppelrübe, Weiße Rübe, Bayerische Rübe, Mairübe, Chinakohl, Pak-Choi, Teltower Rübchen, Stielmus, Herbstrübe)</t>
  </si>
  <si>
    <t>Gemüsekohl (Kopfkohl, Wirsing, Rot-/Weißkohl, Spitzkohl, Grünkohl, Kohlrabi, Markstammkohl, Blumenkohl, Romanesco, Brokkoli, Rosenkohl, Zierkohl)</t>
  </si>
  <si>
    <t>Brauner Senf/Sareptasenf</t>
  </si>
  <si>
    <t>Schwarzer Senf</t>
  </si>
  <si>
    <t>Echte Brunnenkresse</t>
  </si>
  <si>
    <t>Garten-Senfrauke, Rucola</t>
  </si>
  <si>
    <t>Gartenkresse</t>
  </si>
  <si>
    <t>Küchenkraut</t>
  </si>
  <si>
    <t>Gartenrettiche (Weiße/rote Rettiche, schwarzer Winterrettich, Ölrettich, Radieschen)</t>
  </si>
  <si>
    <t>Weißer Senf, Gelber Senf</t>
  </si>
  <si>
    <t>Steckrübe, Kohlrübe (Gemüseanbau)</t>
  </si>
  <si>
    <t>Tomaten</t>
  </si>
  <si>
    <t>Auberginen</t>
  </si>
  <si>
    <t>Paprika, Chilli, Peperoni</t>
  </si>
  <si>
    <t>Schwarze Tollkirsche</t>
  </si>
  <si>
    <t>Gurke (Salatgurke, Einlegegurke)</t>
  </si>
  <si>
    <t xml:space="preserve">Zuckermelone </t>
  </si>
  <si>
    <t>Riesenkürbis (Riesenkürbis, Hokkaidokürbis)</t>
  </si>
  <si>
    <t>Gartenkürbis (Gartenkürbis, Steirischer Kürbis, Zucchini, Spaghettikürbis, Zierkürbis)</t>
  </si>
  <si>
    <t>Melone  (Wassermelone)</t>
  </si>
  <si>
    <t>Möhre (Möhre/Karotte, Futtermöhre)</t>
  </si>
  <si>
    <t>Gartenbohne (Gartenbohne/Buschbohne/Stangenbohne, Feuerbohne/Prunkbohne)</t>
  </si>
  <si>
    <t>Feldsalat/Ackersalat/ Rapunzel</t>
  </si>
  <si>
    <t>Lattich (Garten-Salat/Lattich, Lollo Rosso, Romana-Salat/Römischer Salat)</t>
  </si>
  <si>
    <t>Spinat</t>
  </si>
  <si>
    <t>Mangold, Rote Beete/Rote Rübe</t>
  </si>
  <si>
    <t>Melde (Garten-Melde)</t>
  </si>
  <si>
    <t>Sellerie (Knollen-Sellerie, Bleich-Sellerie, Stangen-Sellerie)</t>
  </si>
  <si>
    <t>Ampfer (Wiesen-Sauerampfer)</t>
  </si>
  <si>
    <t>Pastinaken</t>
  </si>
  <si>
    <t>Zichorien/Wegwarten (Chicorée, Radicchio, krausblättrige Endivie, ganzblättrige Endivie, Zichorie)</t>
  </si>
  <si>
    <t>Kichererbsen</t>
  </si>
  <si>
    <t>Meerettich</t>
  </si>
  <si>
    <t>Schwarzwurzeln</t>
  </si>
  <si>
    <t>Fenchel (Gemüsefenchel, Körnerfenchel)</t>
  </si>
  <si>
    <t>Dill, Gurkenkraut</t>
  </si>
  <si>
    <t>Kerbel (Kerbel/echter Kerbel, Wiesenkerbel)</t>
  </si>
  <si>
    <t>Anis</t>
  </si>
  <si>
    <t xml:space="preserve">Kümmel </t>
  </si>
  <si>
    <t xml:space="preserve">Kreuzkümmel </t>
  </si>
  <si>
    <t>Schwarzkümmel (Echter Schwarzkümmel, Jungfer im Grünen)</t>
  </si>
  <si>
    <t>Koriander</t>
  </si>
  <si>
    <t>Liebstöckel/Maggikraut</t>
  </si>
  <si>
    <t>Petersilie</t>
  </si>
  <si>
    <t>Basilikum</t>
  </si>
  <si>
    <t>Rosmarin</t>
  </si>
  <si>
    <t>Salbei (Küchen-/Heilsalbei, Buntschopf-Salbei)</t>
  </si>
  <si>
    <t>Borretsch</t>
  </si>
  <si>
    <t>Oregano (Echter Majoran, Oregano/Dost/Wilder Majoran)</t>
  </si>
  <si>
    <t>Bohnenkraut</t>
  </si>
  <si>
    <t>Ysop/Eisenkraut</t>
  </si>
  <si>
    <t>Verbenen (Echtes Eisenkraut)</t>
  </si>
  <si>
    <t>Lavendel (Echter Lavendel, Speik-Lavendel, Hybrid-Lavendel)</t>
  </si>
  <si>
    <t>Thymian</t>
  </si>
  <si>
    <t>Melisse (Zitronenmelisse)</t>
  </si>
  <si>
    <t>Enzian</t>
  </si>
  <si>
    <t>Minzen (Pfefferminze, Grüne Minze)</t>
  </si>
  <si>
    <t>Wermut, Estragon, Beifuß</t>
  </si>
  <si>
    <t>Ringelblumen (Garten-Ringelblume)</t>
  </si>
  <si>
    <t>Sonnenhut (Schmalblättriger Sonnenhut, Purpur-Sonnenhut)</t>
  </si>
  <si>
    <t>Wegerich (Spitzwegerich)</t>
  </si>
  <si>
    <t>Kamillen (Echte Kamille)</t>
  </si>
  <si>
    <t>Schafgarben (Gelbe Schafgarbe)</t>
  </si>
  <si>
    <t>Baldrian (Echter Baldrian)</t>
  </si>
  <si>
    <t>Echtes Johanniskraut/Hyperikum</t>
  </si>
  <si>
    <t>Frauenmantel</t>
  </si>
  <si>
    <t>Mariendisteln</t>
  </si>
  <si>
    <t>Geißraute</t>
  </si>
  <si>
    <t>Löwenzahn</t>
  </si>
  <si>
    <t>Engelwurzen (Arznei-Engelwurz, Echter Engelwurz)</t>
  </si>
  <si>
    <t>Malven (Wilde Malve)</t>
  </si>
  <si>
    <t>echte Arnika (Arnica montana)</t>
  </si>
  <si>
    <t>Hanf</t>
  </si>
  <si>
    <t>Hanfsorte ist anzugeben</t>
  </si>
  <si>
    <t>Rollrasen, Vegetationsmappen für Dachbegrünung</t>
  </si>
  <si>
    <t>Färber-Waid</t>
  </si>
  <si>
    <t>Kanariensaat/Echtes Glanzgras</t>
  </si>
  <si>
    <t>Virginischer Tabak</t>
  </si>
  <si>
    <t>Mohn (Schlafmohn, Backmohn)</t>
  </si>
  <si>
    <t>Erdbeeren</t>
  </si>
  <si>
    <t>Färberdisteln</t>
  </si>
  <si>
    <t>Brennnesseln (Große Brennnessel)</t>
  </si>
  <si>
    <t>Färberkrapp (Rubia tinctorum)</t>
  </si>
  <si>
    <t>Zierpflanze</t>
  </si>
  <si>
    <t>Goldlack</t>
  </si>
  <si>
    <t>Einjähriges Silberblatt</t>
  </si>
  <si>
    <t>Garten-/Sommerlevkoje</t>
  </si>
  <si>
    <t>Kugelamarant (Echter Kugelamarant)</t>
  </si>
  <si>
    <t>Taglilien (Essbare Taglilie)</t>
  </si>
  <si>
    <t>Lilien (Türkenbund)</t>
  </si>
  <si>
    <t>Narzissen / Osterglocken</t>
  </si>
  <si>
    <t>Bischofskraut</t>
  </si>
  <si>
    <t>Hasenohren (rundblättriges Hasenohr)</t>
  </si>
  <si>
    <t>Seidenpflanzen (Indianer-Seidenpflanze)</t>
  </si>
  <si>
    <t>Hyazinthe (Garten-Hyazinthe)</t>
  </si>
  <si>
    <t xml:space="preserve">Milchstern </t>
  </si>
  <si>
    <t>Astern (Sommeraster)</t>
  </si>
  <si>
    <t>Chrysanthemen (Garten-Chrysantheme, Winteraster)</t>
  </si>
  <si>
    <t xml:space="preserve">Strohblumen </t>
  </si>
  <si>
    <t xml:space="preserve">Edelweiß </t>
  </si>
  <si>
    <t>Margeriten</t>
  </si>
  <si>
    <t>Rudbeckien (Schwarzäugige Rudbeckie/Sonnenhut, Leuchtender Sonnenhut, Schlitzblättriger Sonnenhut)</t>
  </si>
  <si>
    <t>Tagetes/Studentenblume</t>
  </si>
  <si>
    <t>Wucherblumen (Mutterkraut)</t>
  </si>
  <si>
    <t>Strandflieder (Geflügelter Strandflieder)</t>
  </si>
  <si>
    <t>Spreublumen (Einjährige Papierblume)</t>
  </si>
  <si>
    <t>Zinnien</t>
  </si>
  <si>
    <t>Taubnesseln (Weiße Taubnessel)</t>
  </si>
  <si>
    <t>Gladiolen</t>
  </si>
  <si>
    <t xml:space="preserve">Tulpen </t>
  </si>
  <si>
    <t>Trauben-Silberkerze</t>
  </si>
  <si>
    <t>Rittersporn</t>
  </si>
  <si>
    <t>Skabiosen</t>
  </si>
  <si>
    <t xml:space="preserve">Dahlien </t>
  </si>
  <si>
    <t>Rosenwurz</t>
  </si>
  <si>
    <t>Krokusse (Safran, Garten-Krokus)</t>
  </si>
  <si>
    <t>Hibiskus (Chinesischer Roseneibisch)</t>
  </si>
  <si>
    <t>Strauch-/Bechermalven (Bechermalve)</t>
  </si>
  <si>
    <t xml:space="preserve">Wolfsmilch </t>
  </si>
  <si>
    <t>Löwenmäulchen (Großes Löwenmaul)</t>
  </si>
  <si>
    <t xml:space="preserve">Montbretien </t>
  </si>
  <si>
    <t>Halskräuter (Blaues Halskraut)</t>
  </si>
  <si>
    <t>Gipskräuter (Schleierkraut)</t>
  </si>
  <si>
    <t>Pampasgräser (Amerikanisches Pampasgras)</t>
  </si>
  <si>
    <t>Kosmeen (Gemeines Schmuckkörbchen)</t>
  </si>
  <si>
    <t>Nachtkerzen (Diptam)</t>
  </si>
  <si>
    <t>Nachtkerzen (Oenothera)</t>
  </si>
  <si>
    <t>Königskerzen (Großblütige Königskerze)</t>
  </si>
  <si>
    <t xml:space="preserve">Kapuzinerkresse </t>
  </si>
  <si>
    <t>Pfingstrosen/Päonien (Gemeine Pfingstrose, Strauch-Pfingstrose)</t>
  </si>
  <si>
    <t>Schwertlilien (Deutsche Schwertlilie)</t>
  </si>
  <si>
    <t>Wiesenknopf (Kleiner Wiesenknopf, Pimpinelle)</t>
  </si>
  <si>
    <t>Zieste (Deutscher Ziest, Knollen-Ziest)</t>
  </si>
  <si>
    <t>Vergissmeinnicht (Wald-Vergissmeinnicht)</t>
  </si>
  <si>
    <t>Portulak</t>
  </si>
  <si>
    <t>Nelken (Bartnelke, Land-/Edelnelke)</t>
  </si>
  <si>
    <t>Gewöhnlicher Leberbalsam (Ageratum)</t>
  </si>
  <si>
    <t>Gelber Leberbalsam (Lonas)</t>
  </si>
  <si>
    <t>Kornblumen</t>
  </si>
  <si>
    <t>Veilchen (Horn-Veilchen, Garten-Stiefmütterchen, Wildes Stiefmütterchen)</t>
  </si>
  <si>
    <t>Phacelia (als Hauptkultur z.B. Saatgutvermehrung)</t>
  </si>
  <si>
    <t xml:space="preserve">Alpendistel </t>
  </si>
  <si>
    <t>Amacrinum</t>
  </si>
  <si>
    <t>Begonien</t>
  </si>
  <si>
    <t>Calla/Drachenwurz</t>
  </si>
  <si>
    <t>Glockenblumen (Campanula)</t>
  </si>
  <si>
    <t>Schildblume (Chelone)</t>
  </si>
  <si>
    <t>Christrose-/Schnee-/Weihnachtsrose, Korischer Nieswurz</t>
  </si>
  <si>
    <t>Eukalyptus</t>
  </si>
  <si>
    <t>Fingerhut</t>
  </si>
  <si>
    <t>Fuchsien</t>
  </si>
  <si>
    <t>Geranien</t>
  </si>
  <si>
    <t>Veronica/Hebe/Ehrenpreis</t>
  </si>
  <si>
    <t>Anemonen (Herbstanemone, Japanische Anemone)</t>
  </si>
  <si>
    <t>Knollenbegonien</t>
  </si>
  <si>
    <t>Kornrade</t>
  </si>
  <si>
    <t>Leimkraut/Taubenkropf-Leimkraut</t>
  </si>
  <si>
    <t>Orchideen</t>
  </si>
  <si>
    <t>Pelargonien</t>
  </si>
  <si>
    <t>Fetthenne, Mauerpfeffer (Sedum)</t>
  </si>
  <si>
    <t>Rhizinus</t>
  </si>
  <si>
    <t>Ramtillkraut</t>
  </si>
  <si>
    <t>Husarenknopf (Sanvitalia)</t>
  </si>
  <si>
    <t xml:space="preserve">Goldrute (Solidago) </t>
  </si>
  <si>
    <t>Streptocarpus/Drehfrucht</t>
  </si>
  <si>
    <t>Iberischer Drachenkopf</t>
  </si>
  <si>
    <t>Braunellen</t>
  </si>
  <si>
    <t>Hauswurz (Sempervivum)</t>
  </si>
  <si>
    <t>Mühlenbeckia/Drahtsträucher</t>
  </si>
  <si>
    <t>Knöterich (Persicaria)</t>
  </si>
  <si>
    <t>Garten-Petunie</t>
  </si>
  <si>
    <t>Polygonum</t>
  </si>
  <si>
    <t>Köcherblümchen (Cuphea)</t>
  </si>
  <si>
    <t>Silberbrandschopf</t>
  </si>
  <si>
    <t>Energiepflanze einer Gattung/Art, die in der aktuellen Liste nicht aufgeführt ist</t>
  </si>
  <si>
    <t>Energiepflanze</t>
  </si>
  <si>
    <t>Silphium (Durchwachsene Silphie, Becherpflanze)</t>
  </si>
  <si>
    <t>Sudangras</t>
  </si>
  <si>
    <t>Virginiamalve</t>
  </si>
  <si>
    <t>Staudenknöterich, Igniscum</t>
  </si>
  <si>
    <t>Rutenhirse/Switchgras</t>
  </si>
  <si>
    <t>Chinaschilf/Miscanthus</t>
  </si>
  <si>
    <t>Riesenweizengras/Szarvasi-Gras/Hirschgras</t>
  </si>
  <si>
    <t>Rohrglanzgras</t>
  </si>
  <si>
    <t>Pflanzenmischung mit Hanf</t>
  </si>
  <si>
    <t>Wildpflanzenmischung zur Energieerzeugung</t>
  </si>
  <si>
    <t>Kern- und Steinobst</t>
  </si>
  <si>
    <t>Dauerkultur</t>
  </si>
  <si>
    <t>Streuobst (ohne Wiesennutzung)</t>
  </si>
  <si>
    <t>Birnen (Ertragsanlagen)</t>
  </si>
  <si>
    <t>sonst. Obstanlagen in Vollanbau (ohne Äpfel, Birnen, Pfirsiche)</t>
  </si>
  <si>
    <t>Kernobst z.B. Äpfel, Birnen</t>
  </si>
  <si>
    <t>Steinobst, z. B. Kirschen, Pflaumen</t>
  </si>
  <si>
    <t>Beerenobst, z.B. Johannis-, Stachel-, Himbeeren</t>
  </si>
  <si>
    <t>Sanddorn</t>
  </si>
  <si>
    <t>Sonstige Obstanlagen z.B. Holunder, Aronia, Maulbeeren</t>
  </si>
  <si>
    <t>Pfirsiche in Vollanbau</t>
  </si>
  <si>
    <t>Kirschen (Ertragsanlagen)</t>
  </si>
  <si>
    <t>Pflaumen (Ertragsanlagen)</t>
  </si>
  <si>
    <t>Haselnüsse</t>
  </si>
  <si>
    <t>Walnüsse</t>
  </si>
  <si>
    <t>sonstige Schalenfrüchte</t>
  </si>
  <si>
    <t xml:space="preserve">Äpfel in Vollanbau </t>
  </si>
  <si>
    <t>sonst. Steinobst (ohne Kirschen, Pflaumen)</t>
  </si>
  <si>
    <t>Baumschulen, nicht für Beerenobst</t>
  </si>
  <si>
    <t>Beerenobst zur Vermehrung (in Baumschulen)</t>
  </si>
  <si>
    <t>Korbweiden</t>
  </si>
  <si>
    <t>KUP lt. GAPDZV</t>
  </si>
  <si>
    <t>Rebland</t>
  </si>
  <si>
    <t>Bestockte Rebfläche</t>
  </si>
  <si>
    <t>Unbestockte Rebfläche</t>
  </si>
  <si>
    <t>Rebschulfläche</t>
  </si>
  <si>
    <t>Unterlagsrebfläche</t>
  </si>
  <si>
    <t>Steillagenweinbau</t>
  </si>
  <si>
    <t>Tafeltrauben</t>
  </si>
  <si>
    <t>Weinbergbrache</t>
  </si>
  <si>
    <t>Sonstige Dauerkulturen</t>
  </si>
  <si>
    <t>Rhabarber</t>
  </si>
  <si>
    <t>Dauerkultur einer Gattung/Art, die in der aktuellen Liste nicht aufgeführt ist</t>
  </si>
  <si>
    <t>Hopfen</t>
  </si>
  <si>
    <t>Aromahopfen</t>
  </si>
  <si>
    <t>Bitterhopfen</t>
  </si>
  <si>
    <t>Hopfen vorübergehend stillgelegt (Gerüst steht noch)</t>
  </si>
  <si>
    <t>Spargel</t>
  </si>
  <si>
    <t>Artischocke</t>
  </si>
  <si>
    <t>Heidekraut</t>
  </si>
  <si>
    <t>Rosen (Baumschulen), Schnittrosen</t>
  </si>
  <si>
    <t>Rhododendron</t>
  </si>
  <si>
    <t>Trüffel</t>
  </si>
  <si>
    <t>Wiesen (Grünlandneueinsaat im Rahmen von AUKM)</t>
  </si>
  <si>
    <t>Mähweiden (Grünlandneueinsaat im Rahmen von AUKM)</t>
  </si>
  <si>
    <t>Weiden (Grünlandneueinsaat im Rahmen von AUKM)</t>
  </si>
  <si>
    <t>Stilllegung für Naturschutz und Landschaftspflege (5-Jahresprogramm) (auf AL)</t>
  </si>
  <si>
    <t>Stilllegung für Naturschutz und Landschaftspflege (5-Jahresprogramm) (auf GL)</t>
  </si>
  <si>
    <t>Brache im Rahmen einer VNS-Maßnahme</t>
  </si>
  <si>
    <t>nach Art. 22 bis 24 der VO (EG) Nr. 1257/99 oder VO 2021/2115 stillgelegte Ackerfläche</t>
  </si>
  <si>
    <t>nach Art. 22 bis 24 der VO (EG) Nr. 1257/99 oder VO 2021/2115 stillgelegte Dauergrünlandfläche</t>
  </si>
  <si>
    <t>Feld/Wald/Ufer</t>
  </si>
  <si>
    <t>Grünbrache 1-jährig</t>
  </si>
  <si>
    <t>Grünbrache 2-jährig</t>
  </si>
  <si>
    <t>Brache mit Einsaat von einjährigen Blühmischungen</t>
  </si>
  <si>
    <t>Sukzessionsstreifen (mit dem Ziel einer Kondi-LE Hecke)</t>
  </si>
  <si>
    <t>Nach Ablauf der Verpflichtung wird der Sukzessionsstreifen eine CC Hecke</t>
  </si>
  <si>
    <t>Winterhartes Gemenge Getreide/Leguminose (Getreide überwiegt)</t>
  </si>
  <si>
    <t>Winterhartes Leguminosengemenge</t>
  </si>
  <si>
    <t>Schwarzbrache (ganzjährig schwarz bzw. offen)</t>
  </si>
  <si>
    <t>Pufferstreifen (AUKM)</t>
  </si>
  <si>
    <t>Schonfläche unterjährig</t>
  </si>
  <si>
    <t>Schonfläche zweijährig</t>
  </si>
  <si>
    <t>Blühsplitterflächen max. 2,5 ha</t>
  </si>
  <si>
    <t>Ackerrandstreifen und Blühflächen</t>
  </si>
  <si>
    <t>Mehrjährige Blühstreifen und Blühflächen</t>
  </si>
  <si>
    <t>Grünland ohne landwirtschaftliche Nutzung</t>
  </si>
  <si>
    <t>Biotope ohne landwirtschaftliche Nutzung (AUKM)</t>
  </si>
  <si>
    <t>Biotope mit landwirtschaftlicher Nutzung</t>
  </si>
  <si>
    <t>Flächen mit LPR-Pflegevertrag</t>
  </si>
  <si>
    <t>Saum- und Bandstrukturen</t>
  </si>
  <si>
    <t>Streuwiesen (Hauptzweck Naturschutz, ohne ldw. Nutzung)</t>
  </si>
  <si>
    <t>Pflege aufgegebener Flächen im Rahmen einer VNS-Maßnahme</t>
  </si>
  <si>
    <t>Haus- und Nutzgärten</t>
  </si>
  <si>
    <t>Bewirtschaftete Gewässer/Teichflächen</t>
  </si>
  <si>
    <t>Unbewirtschaftes Gewässer</t>
  </si>
  <si>
    <t>Gründüngung im Hauptfruchtanbau</t>
  </si>
  <si>
    <t>Aufforstung n. d. Aufforstungsprämie `91 bis `92</t>
  </si>
  <si>
    <t>Erstaufforstung ldw. Flächen gem. VO (EG) Nr. 1257/1999 (Ödland)</t>
  </si>
  <si>
    <t>Aufforstung nach der Einkommensverlustprämie ab 2007</t>
  </si>
  <si>
    <t>Dämme und Deiche</t>
  </si>
  <si>
    <t>Unkultivierte Moorfläche</t>
  </si>
  <si>
    <t>Unkultivierte Heidefläche</t>
  </si>
  <si>
    <t>Grünland (nicht DZ fähig)</t>
  </si>
  <si>
    <t>Pilzbeet- und Gemüseflächen in Gebäuden (nicht im Gewächshaus)</t>
  </si>
  <si>
    <t>Pilze unter Glas</t>
  </si>
  <si>
    <t>Sonstige KUP</t>
  </si>
  <si>
    <t>Weihnachtsbäume</t>
  </si>
  <si>
    <t>Alle anderen Flächen (keine LF)</t>
  </si>
  <si>
    <t>Nicht landwirt. Flächen in der Verfügungsgewalt des Antragstellers, die  gemäß § 15 Absatz 1 des Direktzahlungen-Durchführungsgesetzes als umweltsensibles Dauergrünland bestimmt worden sind</t>
  </si>
  <si>
    <t xml:space="preserve">Nicht landwirt. Flächen in folge Genehmigung DGL Umwandlung </t>
  </si>
  <si>
    <t>Vorübergehende, unbefestigte Mieten, Stroh-, Futter- oder Dunglagerplätze auf DGL</t>
  </si>
  <si>
    <t>Forstflächen (Waldbodenflächen)</t>
  </si>
  <si>
    <t>Vorübergehende, unbefestigte Mieten, Stroh-, Futter oder Dunglagerplätze auf AL</t>
  </si>
  <si>
    <t>Abbau-, Öd-, Un-, Geringstland, Sukzessionsflächen – dauerhaft aus der Erzeugung genommen</t>
  </si>
  <si>
    <t>Ackerkultur einer Gattung/Art, die in der aktuellen Liste nicht aufgeführt ist</t>
  </si>
  <si>
    <t>Gruppe nach ÖR 2</t>
  </si>
  <si>
    <t>Leguminosen</t>
  </si>
  <si>
    <t>Pseudogetreide</t>
  </si>
  <si>
    <t>Ackerfutter / Getreide</t>
  </si>
  <si>
    <t>Ackerfutter / Leguminose</t>
  </si>
  <si>
    <t>Sonstiges / Getreide</t>
  </si>
  <si>
    <t>Küchenkraut / Leguminose</t>
  </si>
  <si>
    <t>Zierpflanze / Getreide</t>
  </si>
  <si>
    <t>LF</t>
  </si>
  <si>
    <t>Verw HE</t>
  </si>
  <si>
    <t>großkörnig</t>
  </si>
  <si>
    <t>kleinkörnig</t>
  </si>
  <si>
    <t>B</t>
  </si>
  <si>
    <t>I</t>
  </si>
  <si>
    <t>Legu großkörnig</t>
  </si>
  <si>
    <t>Achtung, alle Angaben hier vorläufig!</t>
  </si>
  <si>
    <t>.0</t>
  </si>
  <si>
    <t>Leguminosen, großkörnig</t>
  </si>
  <si>
    <t xml:space="preserve">aktueller gesamter Leguminosenanteil </t>
  </si>
  <si>
    <t>Leguminosenmischung, großkörnig</t>
  </si>
  <si>
    <t>Leguminosenmischung, kleinkörnig</t>
  </si>
  <si>
    <t>Getreidemischkultur</t>
  </si>
  <si>
    <t>Sonstige Mischkultur</t>
  </si>
  <si>
    <t>Energiepflanzenmischkultur</t>
  </si>
  <si>
    <t>Bennenung Mischkulturen</t>
  </si>
  <si>
    <t>Bennennungen Leguminosen</t>
  </si>
  <si>
    <t>Leguminosen, kleinkörnig</t>
  </si>
  <si>
    <t>Bennenung Getreide</t>
  </si>
  <si>
    <t xml:space="preserve">Mindestanteil von ≥ 10 % Leguminosen und -mischkulturen </t>
  </si>
  <si>
    <t>Nebenrechnung zur Zummenfassung der Mischkulturen</t>
  </si>
  <si>
    <t>NC</t>
  </si>
  <si>
    <t>Kultur</t>
  </si>
  <si>
    <t>Anbauumfang</t>
  </si>
  <si>
    <t>mind. einmal vorhanden?</t>
  </si>
  <si>
    <t>Summe</t>
  </si>
  <si>
    <t>Abzug von HFA</t>
  </si>
  <si>
    <t>Abzug Brachen</t>
  </si>
  <si>
    <t>AL KN</t>
  </si>
  <si>
    <t>in Kwasser2</t>
  </si>
  <si>
    <t>Erosionsschutz</t>
  </si>
  <si>
    <t>Uferrandstreifenprogramm (HALM 2 C.3.6)</t>
  </si>
  <si>
    <t>AUKM</t>
  </si>
  <si>
    <t>Blühfläche, mehrjährig (HALM 2 C.3.2)</t>
  </si>
  <si>
    <t xml:space="preserve">Schutzstreifen Erosion (HALM 2 C.3.3) </t>
  </si>
  <si>
    <r>
      <t xml:space="preserve">Anbau im Gemenge </t>
    </r>
    <r>
      <rPr>
        <sz val="9"/>
        <color theme="1"/>
        <rFont val="Calibri"/>
        <family val="2"/>
        <scheme val="minor"/>
      </rPr>
      <t>(nur bei NCs 250 und 434)</t>
    </r>
  </si>
  <si>
    <t>Gibt es welche?</t>
  </si>
  <si>
    <t>Bitte die Hinweise und Warnungen beachten!</t>
  </si>
  <si>
    <t>Kleegras (Gras überwiegt, sonst 434 verwenden)</t>
  </si>
  <si>
    <t>Humusmehrende Kulturen</t>
  </si>
  <si>
    <t xml:space="preserve">mind. 40 % humusmehrende Kulturen </t>
  </si>
  <si>
    <t xml:space="preserve">insgesamt max. 20 % Anteil an Kartoffeln, Mais und Zuckerrüben </t>
  </si>
  <si>
    <t>aktueller Anteil humusmehrender Kulturen</t>
  </si>
  <si>
    <t>humus-mehrende Kultur</t>
  </si>
  <si>
    <t>humusmehrend</t>
  </si>
  <si>
    <t>! Achtung !</t>
  </si>
  <si>
    <t>tatsächlich förderfähige Ackerfläche</t>
  </si>
  <si>
    <t>(Einfluss auf Förderhöhe und Anforderungen der HALM 2-Module)</t>
  </si>
  <si>
    <t>nicht förderfähig</t>
  </si>
  <si>
    <t>davon erfasste Brachflächen</t>
  </si>
  <si>
    <t>Zusammenfassung Mais</t>
  </si>
  <si>
    <t>Zusammenfassung Kartoffeln</t>
  </si>
  <si>
    <t>Abzug Mais</t>
  </si>
  <si>
    <t>Abzug Kartoffeln</t>
  </si>
  <si>
    <t>Fachliche und technische Umsetzung:</t>
  </si>
  <si>
    <t>Manuel Fränzke</t>
  </si>
  <si>
    <t>FG 33 - Fachinformation Pflanzenproduktion</t>
  </si>
  <si>
    <t>manuel.fraenzke@llh.hessen.de</t>
  </si>
  <si>
    <t>FG 11 - Beratungsteam Ökonomie und Verfahrenstechnik</t>
  </si>
  <si>
    <t>Link zu den Kontaktpersonen FG 11</t>
  </si>
  <si>
    <t>FG 15 - Beratungsteam Ökologischer Landbau</t>
  </si>
  <si>
    <t>Link zu den Kontaktpersonen FG 15</t>
  </si>
  <si>
    <t>Haftungsausschluss</t>
  </si>
  <si>
    <t xml:space="preserve">Kombination der Öko-Regelung 2 mit </t>
  </si>
  <si>
    <t>HALM 2 C.1</t>
  </si>
  <si>
    <t>LLH Beratungskräfte als Ansprechpersonen zur ökonomischen und</t>
  </si>
  <si>
    <t>FG 13 - Beratungsteam Pflanzenbau</t>
  </si>
  <si>
    <t>pflanzenbaulichen Beratung:</t>
  </si>
  <si>
    <t>Bei Fragen zur Förderung und Bewilligung von HALM 2-Maßnahmen</t>
  </si>
  <si>
    <t>Link zur Auflistung der zuständigen Bewilligungsstellen</t>
  </si>
  <si>
    <r>
      <t xml:space="preserve">unterstützen die jeweils </t>
    </r>
    <r>
      <rPr>
        <b/>
        <sz val="9"/>
        <rFont val="Arial"/>
        <family val="2"/>
      </rPr>
      <t>zuständigen Bewilligungsstellen</t>
    </r>
    <r>
      <rPr>
        <sz val="9"/>
        <rFont val="Arial"/>
        <family val="2"/>
      </rPr>
      <t xml:space="preserve"> der Landkreise.</t>
    </r>
  </si>
  <si>
    <t>Erläuterung zu den Eingabefeldern:</t>
  </si>
  <si>
    <t>= Auswahlfelder</t>
  </si>
  <si>
    <t>= Eingabefelder</t>
  </si>
  <si>
    <t>Plausibilitätsprüfungen:</t>
  </si>
  <si>
    <t>Kurzanleitung zum Planungsrechner</t>
  </si>
  <si>
    <t>Öko-Regelung 2 und HALM 2 C.1</t>
  </si>
  <si>
    <t>Hinweis:</t>
  </si>
  <si>
    <t>= Eingabefelder (optional)</t>
  </si>
  <si>
    <t>Eingaben in den Planungsrechner erfolgen über Auswahlfelder mit Dropdown-Funktion oder Eingabefelder. Letztere erfordern die Eingabe der entsprechenden Zahlenwerte und werden bei Bedarf farblich hervorgehoben.</t>
  </si>
  <si>
    <t>Förderfähigkeit nach Öko-Regelung 2</t>
  </si>
  <si>
    <t>Zusatzmodule aus HALM 2 C.1</t>
  </si>
  <si>
    <t>= Modul ist nicht aktiviert und wird nicht berechnet</t>
  </si>
  <si>
    <r>
      <t>Sind die Modulinhalte erfüllt, wird beim jeweiligen Modul "</t>
    </r>
    <r>
      <rPr>
        <b/>
        <sz val="9"/>
        <color theme="9" tint="-0.249977111117893"/>
        <rFont val="Arial"/>
        <family val="2"/>
      </rPr>
      <t>Voraussetzungen erfüllt</t>
    </r>
    <r>
      <rPr>
        <sz val="9"/>
        <rFont val="Arial"/>
        <family val="2"/>
      </rPr>
      <t>" angezeigt. Reicht das Eingegebene nicht aus, um die Anforderungen des Moduls zu erfüllen, wird "</t>
    </r>
    <r>
      <rPr>
        <b/>
        <sz val="9"/>
        <color rgb="FFC00000"/>
        <rFont val="Arial"/>
        <family val="2"/>
      </rPr>
      <t>Voraussetzungen nicht erfüllt!</t>
    </r>
    <r>
      <rPr>
        <sz val="9"/>
        <rFont val="Arial"/>
        <family val="2"/>
      </rPr>
      <t>" angezeigt.</t>
    </r>
  </si>
  <si>
    <t>Bitte beachten:</t>
  </si>
  <si>
    <t>An einigen Stellen des Planungsrechners sind Prüfungsfunktionen eingebaut, die die gemachten Angaben auf ihre Richtigkeit überprüfen. Sind Hinweise und Warnungen vorhanden, wird dies hinter der berechneten Gesamtförderhöhe angezeigt.</t>
  </si>
  <si>
    <t>FG 18 - Beratungsteam Biodiversität</t>
  </si>
  <si>
    <t>Link zu den Kontaktpersonen FG 18</t>
  </si>
  <si>
    <t>Die fünf zusätzlichen Module aus HALM 2 C.1 werden im Tabellenblatt rechts oben angezeigt und können dort ausgewählt werden. 
Unter jedem Modul ist dessen zusätzliche Anforderung und jeweilige Förderhöhe für konventionelle und ökologische Betriebe zu finden. Über das blaue Auswahlfeld kann jedes Modul einzeln ausgewählt und aktiviert werden:</t>
  </si>
  <si>
    <t>= Modul ist aktiviert, Förderfähigkeit und -höhe werden berechnet</t>
  </si>
  <si>
    <t>Je nach Modul kann die Wirtschaftsform (konventionell oder ökologisch) einen Einfluss auf die Förderhöhen und Anforderungen haben und sollte daher dringend angegeben werden.</t>
  </si>
  <si>
    <t>aktuelle Summe der Flächenanteile an Kartoffeln, Mais und Zuckerrüben</t>
  </si>
  <si>
    <t>(nicht kombinierbar mit "humusmehrenden Kulturen")</t>
  </si>
  <si>
    <t>(nicht kombinierbar mit "blühenden Kulturen")</t>
  </si>
  <si>
    <t>Brachflächen / Flächen ohne Nutzung / nicht förderfähig</t>
  </si>
  <si>
    <t xml:space="preserve">Grünland </t>
  </si>
  <si>
    <t xml:space="preserve">Streuobstfläche mit Grünlandnutzung </t>
  </si>
  <si>
    <t>Grünland unter etablierten lokalen Praktiken (z.B. Heide)</t>
  </si>
  <si>
    <t>Grünland (nicht DZ und/oder AGZ fähig)</t>
  </si>
  <si>
    <t>Dauergrünland aus der Erzeugung genommen</t>
  </si>
  <si>
    <t>Rollrasen , Vegetationsmatten für Dachbegrünung</t>
  </si>
  <si>
    <t>Sonstige Obstanlagen z.B. Holunder, Sanddorn, Aronia, Maulbeeren</t>
  </si>
  <si>
    <t>Der Planungsrechner ist als Unterstützung bei der Anbauplanung zur Öko-Regelung 2 "Vielfältige Kulturen" und der Erweiterung über die HALM 2 C.1 Maßnahme "Vielfältige Kulturen im Ackerbau" gedacht. Mögliche Fördersummen werden erst ausgegeben, wenn alle Förderbedingungen der jeweiligen Maßnahmen erfüllt sind. Folgend eine kurze Anleitung zu den Funktionen des Rechners:</t>
  </si>
  <si>
    <t>Zusammenfassung von Hauptfruchtarten</t>
  </si>
  <si>
    <r>
      <t xml:space="preserve">Eine der grundlegenden Voraussetzungen für die Förderung ist es, dass </t>
    </r>
    <r>
      <rPr>
        <i/>
        <sz val="9"/>
        <color theme="1"/>
        <rFont val="Arial"/>
        <family val="2"/>
      </rPr>
      <t>mindestens fünf</t>
    </r>
    <r>
      <rPr>
        <sz val="9"/>
        <color theme="1"/>
        <rFont val="Arial"/>
        <family val="2"/>
      </rPr>
      <t xml:space="preserve"> unterschiedliche Hauptfruchtarten (HFA) angebaut werden. Jede HFA muss mindestens 10 % und darf maximal 30 % des gesamten Flächenanteils ausmachen. Werden mehr als fünf HFA eingetragen und der Prozentsatz einer HFA liegt unter 10 %, werden die HFA </t>
    </r>
    <r>
      <rPr>
        <i/>
        <sz val="9"/>
        <color theme="1"/>
        <rFont val="Arial"/>
        <family val="2"/>
      </rPr>
      <t>automatisch zusammengefasst</t>
    </r>
    <r>
      <rPr>
        <sz val="9"/>
        <color theme="1"/>
        <rFont val="Arial"/>
        <family val="2"/>
      </rPr>
      <t>, um 10 % zu erreichen. Wurden HFA zusammengefasst, ist dies erkennbar an dem gelben Kreuz (</t>
    </r>
    <r>
      <rPr>
        <b/>
        <sz val="10"/>
        <color theme="7" tint="-0.249977111117893"/>
        <rFont val="Arial"/>
        <family val="2"/>
      </rPr>
      <t>x</t>
    </r>
    <r>
      <rPr>
        <sz val="9"/>
        <color theme="1"/>
        <rFont val="Arial"/>
        <family val="2"/>
      </rPr>
      <t>) bei "minimale und maximale Anbauanteile" und dem darunter angezeigten grünen Häkchen (</t>
    </r>
    <r>
      <rPr>
        <sz val="11"/>
        <color theme="9" tint="-0.249977111117893"/>
        <rFont val="Webdings"/>
        <family val="1"/>
        <charset val="2"/>
      </rPr>
      <t>a</t>
    </r>
    <r>
      <rPr>
        <sz val="9"/>
        <color theme="1"/>
        <rFont val="Arial"/>
        <family val="2"/>
      </rPr>
      <t>).</t>
    </r>
  </si>
  <si>
    <t>HALM 2</t>
  </si>
  <si>
    <t xml:space="preserve">Sichere Schaf- und Ziegenbeweidung </t>
  </si>
  <si>
    <t>AGZ</t>
  </si>
  <si>
    <t xml:space="preserve">B.1 </t>
  </si>
  <si>
    <t>C.1</t>
  </si>
  <si>
    <t xml:space="preserve">C.3.2 </t>
  </si>
  <si>
    <t>C.3.3</t>
  </si>
  <si>
    <t>C.3.5</t>
  </si>
  <si>
    <t>C.3.6</t>
  </si>
  <si>
    <t>D.1</t>
  </si>
  <si>
    <t>E.1</t>
  </si>
  <si>
    <t>E.2</t>
  </si>
  <si>
    <t>E.3</t>
  </si>
  <si>
    <t>H.1</t>
  </si>
  <si>
    <t>H.2</t>
  </si>
  <si>
    <t>H.3</t>
  </si>
  <si>
    <t xml:space="preserve">Ökologischer Landbau </t>
  </si>
  <si>
    <t>Vielfältige Kulturen im Ackerbau</t>
  </si>
  <si>
    <t xml:space="preserve">Integration naturbetonter Strukturelemente der Feldflur </t>
  </si>
  <si>
    <t>Pheromoneinsatz im Weinbau</t>
  </si>
  <si>
    <t>Erhaltung von Streuobstbeständen (maximal 100 Bäume/ha)</t>
  </si>
  <si>
    <t>Erhaltung des Weinbaus in Steillagen</t>
  </si>
  <si>
    <t>Naturschutzfachliche Sonderleistungen auf Grünland</t>
  </si>
  <si>
    <t>Arten- und Biotopschutz im Offenland</t>
  </si>
  <si>
    <t>Biodiversitäts-Plus</t>
  </si>
  <si>
    <t>Kulturart / Nutzung*</t>
  </si>
  <si>
    <t>Code</t>
  </si>
  <si>
    <t>Ackerland</t>
  </si>
  <si>
    <t>Feldgemüse</t>
  </si>
  <si>
    <t>Dauerkulturen</t>
  </si>
  <si>
    <t>Grundverpflichtung</t>
  </si>
  <si>
    <t xml:space="preserve">humusmehrende Kulturen </t>
  </si>
  <si>
    <t>Erosionsschutz 
C-Faktor</t>
  </si>
  <si>
    <t>Mehrjährige Blühstreifen / -flächen</t>
  </si>
  <si>
    <t>Erosionsschutzstreifen</t>
  </si>
  <si>
    <t>Gewässerschutzstreifen</t>
  </si>
  <si>
    <t>Winterhartweizen/Durum</t>
  </si>
  <si>
    <r>
      <t>X</t>
    </r>
    <r>
      <rPr>
        <vertAlign val="superscript"/>
        <sz val="11"/>
        <rFont val="Arial"/>
        <family val="2"/>
      </rPr>
      <t>G</t>
    </r>
  </si>
  <si>
    <t>F; G</t>
  </si>
  <si>
    <t>Sommerhartweizen/Durum</t>
  </si>
  <si>
    <t>Winter-Dinkel</t>
  </si>
  <si>
    <t>Sommerweichweizen</t>
  </si>
  <si>
    <t xml:space="preserve">Wintermenggetreide </t>
  </si>
  <si>
    <t xml:space="preserve"> </t>
  </si>
  <si>
    <t xml:space="preserve">Wintergerste </t>
  </si>
  <si>
    <r>
      <t>F</t>
    </r>
    <r>
      <rPr>
        <vertAlign val="superscript"/>
        <sz val="11"/>
        <rFont val="Arial"/>
        <family val="2"/>
      </rPr>
      <t>t</t>
    </r>
    <r>
      <rPr>
        <sz val="11"/>
        <rFont val="Arial"/>
        <family val="2"/>
      </rPr>
      <t>; G</t>
    </r>
    <r>
      <rPr>
        <vertAlign val="superscript"/>
        <sz val="11"/>
        <rFont val="Arial"/>
        <family val="2"/>
      </rPr>
      <t>t</t>
    </r>
  </si>
  <si>
    <r>
      <t>X</t>
    </r>
    <r>
      <rPr>
        <vertAlign val="superscript"/>
        <sz val="11"/>
        <rFont val="Arial"/>
        <family val="2"/>
      </rPr>
      <t>1</t>
    </r>
  </si>
  <si>
    <t>Blühfläche (AUKM-Maßnahme, HALM 2 C.3.2)</t>
  </si>
  <si>
    <t>Eiweißpflanzen (Hülsenfrüchte)</t>
  </si>
  <si>
    <r>
      <t>X</t>
    </r>
    <r>
      <rPr>
        <vertAlign val="superscript"/>
        <sz val="11"/>
        <rFont val="Arial"/>
        <family val="2"/>
      </rPr>
      <t>L</t>
    </r>
  </si>
  <si>
    <t>Wicken (Pannonische, Zottelwicke, Saatwicke)</t>
  </si>
  <si>
    <t>Erbsen/Bohnen (Mischkultur)</t>
  </si>
  <si>
    <t>Sojabohnen</t>
  </si>
  <si>
    <t xml:space="preserve">Lein (Gemeiner Lein, Flachs) </t>
  </si>
  <si>
    <t>Kleegras</t>
  </si>
  <si>
    <t>Flächenstilllegung</t>
  </si>
  <si>
    <t>Aus der Produktion genommene Flächen</t>
  </si>
  <si>
    <t>Ackerland aus der Erzeugung genommen</t>
  </si>
  <si>
    <t>Hackfrüchte</t>
  </si>
  <si>
    <t>Stärkekartoffeln</t>
  </si>
  <si>
    <t>Kartoffeln</t>
  </si>
  <si>
    <t>Süßkartoffeln</t>
  </si>
  <si>
    <t xml:space="preserve">Gemüse - Einzelne Kulturarten </t>
  </si>
  <si>
    <t>612 - 620</t>
  </si>
  <si>
    <t>622 - 625</t>
  </si>
  <si>
    <t>Gartenbohne( Buschbohne…)</t>
  </si>
  <si>
    <t>636 - 644</t>
  </si>
  <si>
    <t>Kirchererbse</t>
  </si>
  <si>
    <t>646 - 648</t>
  </si>
  <si>
    <t>Küchenkräuter / Heil- und Gewürzpflanzen</t>
  </si>
  <si>
    <t>Küchenkräuter/Heil- und Gewürzpflanzen - Einzelne Kulturarten</t>
  </si>
  <si>
    <t>651-687</t>
  </si>
  <si>
    <t>Andere Handelsgewächse</t>
  </si>
  <si>
    <t>Hanf (THC-arme Sorten)</t>
  </si>
  <si>
    <t>Erdbeeren (Freiland)</t>
  </si>
  <si>
    <t>Zierpflanzen</t>
  </si>
  <si>
    <t>Zierpflanzen - Einzelne Kulturarten</t>
  </si>
  <si>
    <t>721 - 799</t>
  </si>
  <si>
    <t>510 - 520</t>
  </si>
  <si>
    <t>Energiepflanzen</t>
  </si>
  <si>
    <r>
      <t>X</t>
    </r>
    <r>
      <rPr>
        <vertAlign val="superscript"/>
        <sz val="11"/>
        <rFont val="Arial"/>
        <family val="2"/>
      </rPr>
      <t>3</t>
    </r>
  </si>
  <si>
    <t>Sonstige Flächen</t>
  </si>
  <si>
    <t>Bewirtschaftete Gewässer/ Teichflächen</t>
  </si>
  <si>
    <t>Mais</t>
  </si>
  <si>
    <t>(wird aus untenstehender Eingabe ermittelt)</t>
  </si>
  <si>
    <t>Luzerne-Gras (Gras überwiegt, sonst 434 verwenden)</t>
  </si>
  <si>
    <t>Förderung der "Vielfältigen Kulturen" insgesamt</t>
  </si>
  <si>
    <t>Fördersatz der Öko-Regelung 2 für die Berechnung</t>
  </si>
  <si>
    <t>Fördersatz ÖR 2</t>
  </si>
  <si>
    <t>45 €/ha (in 2023)</t>
  </si>
  <si>
    <t>60 €/ha (ab 2024)</t>
  </si>
  <si>
    <t>Systematik nach Codeliste A</t>
  </si>
  <si>
    <t>Systematik / Gattung</t>
  </si>
  <si>
    <t>1.28.2.1</t>
  </si>
  <si>
    <t>1.28.2.2</t>
  </si>
  <si>
    <t>1.28.13.1</t>
  </si>
  <si>
    <t>1.28.13.2</t>
  </si>
  <si>
    <t>1.28.3.1</t>
  </si>
  <si>
    <t>1.28.3.2</t>
  </si>
  <si>
    <t>1.28.4.1</t>
  </si>
  <si>
    <t>1.28.4.2</t>
  </si>
  <si>
    <t>1.28.5.1</t>
  </si>
  <si>
    <t>1.28.5.2</t>
  </si>
  <si>
    <t>1.28.6.1</t>
  </si>
  <si>
    <t>1.28.6.2</t>
  </si>
  <si>
    <t>1.28.7</t>
  </si>
  <si>
    <t>1.28.9</t>
  </si>
  <si>
    <t>1.30.1</t>
  </si>
  <si>
    <t>1.28.8</t>
  </si>
  <si>
    <t>1.28.12</t>
  </si>
  <si>
    <t>1.1.1</t>
  </si>
  <si>
    <t>1.1.6</t>
  </si>
  <si>
    <t>1.28.14</t>
  </si>
  <si>
    <t>1.14.7</t>
  </si>
  <si>
    <t>1.14.10</t>
  </si>
  <si>
    <t>1.14.8</t>
  </si>
  <si>
    <t>1.14.4</t>
  </si>
  <si>
    <t>1.14.5</t>
  </si>
  <si>
    <t>2.1.2.1.1</t>
  </si>
  <si>
    <t>2.1.2.1.2</t>
  </si>
  <si>
    <t>2.1.2.2.1</t>
  </si>
  <si>
    <t>2.1.2.2.2</t>
  </si>
  <si>
    <t>1.6.13</t>
  </si>
  <si>
    <t>1.14.3</t>
  </si>
  <si>
    <t>1.20.1</t>
  </si>
  <si>
    <t>2.1.4.2</t>
  </si>
  <si>
    <t>2.1.3.1</t>
  </si>
  <si>
    <t>1.1.3</t>
  </si>
  <si>
    <t>1.14.17</t>
  </si>
  <si>
    <t>1.14.12</t>
  </si>
  <si>
    <t>1.14.16</t>
  </si>
  <si>
    <t>1.14.11</t>
  </si>
  <si>
    <t>1.14.14</t>
  </si>
  <si>
    <t>1.14.15</t>
  </si>
  <si>
    <t>1.14.13</t>
  </si>
  <si>
    <t>2.2.2.1</t>
  </si>
  <si>
    <t>1.40.1</t>
  </si>
  <si>
    <t>2.1.2.3</t>
  </si>
  <si>
    <t>2.1.2.4</t>
  </si>
  <si>
    <t>2.1.11.1</t>
  </si>
  <si>
    <t>2.1.5</t>
  </si>
  <si>
    <t>2.1.8.1</t>
  </si>
  <si>
    <t>2.1.12.1</t>
  </si>
  <si>
    <t>2.1.13.1</t>
  </si>
  <si>
    <t>2.2.2.2</t>
  </si>
  <si>
    <t>2.2.2.3</t>
  </si>
  <si>
    <t>2.2.3.1</t>
  </si>
  <si>
    <t>2.2.1.1</t>
  </si>
  <si>
    <t>2.3.1.1</t>
  </si>
  <si>
    <t>2.3.1.2</t>
  </si>
  <si>
    <t>2.3.2.1</t>
  </si>
  <si>
    <t>2.3.2.2</t>
  </si>
  <si>
    <t>2.3.2.3</t>
  </si>
  <si>
    <t>2.1.2.5</t>
  </si>
  <si>
    <t>1.3.11</t>
  </si>
  <si>
    <t>1.14.6</t>
  </si>
  <si>
    <t>1.10.3</t>
  </si>
  <si>
    <t>1.6.15</t>
  </si>
  <si>
    <t>1.1.5</t>
  </si>
  <si>
    <t>1.1.2</t>
  </si>
  <si>
    <t>1.3.5</t>
  </si>
  <si>
    <t>1.30.2</t>
  </si>
  <si>
    <t>1.3.14</t>
  </si>
  <si>
    <t>1.6.9</t>
  </si>
  <si>
    <t>1.14.1</t>
  </si>
  <si>
    <t>2.1.1.1</t>
  </si>
  <si>
    <t>1.6.21</t>
  </si>
  <si>
    <t>1.3.12</t>
  </si>
  <si>
    <t>1.3.2</t>
  </si>
  <si>
    <t>1.3.4</t>
  </si>
  <si>
    <t>1.3.16</t>
  </si>
  <si>
    <t>1.3.7</t>
  </si>
  <si>
    <t>1.3.10</t>
  </si>
  <si>
    <t>1.31.3</t>
  </si>
  <si>
    <t>1.3.9</t>
  </si>
  <si>
    <t>1.3.13</t>
  </si>
  <si>
    <t>1.3.15</t>
  </si>
  <si>
    <t>1.18.5</t>
  </si>
  <si>
    <t>1.18.7</t>
  </si>
  <si>
    <t>1.18.8</t>
  </si>
  <si>
    <t>1.7.1</t>
  </si>
  <si>
    <t>1.18.6</t>
  </si>
  <si>
    <t>1.18.9</t>
  </si>
  <si>
    <t>1.18.1</t>
  </si>
  <si>
    <t>1.38.1</t>
  </si>
  <si>
    <t>1.18.2</t>
  </si>
  <si>
    <t>1.18.11</t>
  </si>
  <si>
    <t>1.18.3</t>
  </si>
  <si>
    <t>1.15.1</t>
  </si>
  <si>
    <t>1.18.4</t>
  </si>
  <si>
    <t>1.6.3</t>
  </si>
  <si>
    <t>1.6.4</t>
  </si>
  <si>
    <t>1.6.12</t>
  </si>
  <si>
    <t>1.26.2</t>
  </si>
  <si>
    <t>1.6.19</t>
  </si>
  <si>
    <t>1.6.1</t>
  </si>
  <si>
    <t>1.10.2</t>
  </si>
  <si>
    <t>1.16.1</t>
  </si>
  <si>
    <t>1.33.2</t>
  </si>
  <si>
    <t>1.6.23</t>
  </si>
  <si>
    <t>1.14.2</t>
  </si>
  <si>
    <t>1.6.26</t>
  </si>
  <si>
    <t>1.3.3</t>
  </si>
  <si>
    <t>1.21.3</t>
  </si>
  <si>
    <t>1.6.33</t>
  </si>
  <si>
    <t>1.9.1</t>
  </si>
  <si>
    <t>2.1.7.1</t>
  </si>
  <si>
    <t>1.28.10</t>
  </si>
  <si>
    <t>2.2.4.1</t>
  </si>
  <si>
    <t>1.25.1</t>
  </si>
  <si>
    <t>1.33.1</t>
  </si>
  <si>
    <t>1.6.6</t>
  </si>
  <si>
    <t>1.37.1</t>
  </si>
  <si>
    <t>1.41.1</t>
  </si>
  <si>
    <t>2.1.6.1</t>
  </si>
  <si>
    <t>2.1.9.1</t>
  </si>
  <si>
    <t>2.1.10.1</t>
  </si>
  <si>
    <t>1.1.4</t>
  </si>
  <si>
    <t>1.2.2</t>
  </si>
  <si>
    <t>1.2.3</t>
  </si>
  <si>
    <t>1.2.4</t>
  </si>
  <si>
    <t>1.3.1</t>
  </si>
  <si>
    <t>1.3.6</t>
  </si>
  <si>
    <t>1.4.1</t>
  </si>
  <si>
    <t>1.5.1</t>
  </si>
  <si>
    <t>1.5.2</t>
  </si>
  <si>
    <t>1.6.5</t>
  </si>
  <si>
    <t>1.6.8</t>
  </si>
  <si>
    <t>1.6.14</t>
  </si>
  <si>
    <t>1.6.16</t>
  </si>
  <si>
    <t>1.6.17</t>
  </si>
  <si>
    <t>1.6.20</t>
  </si>
  <si>
    <t>1.6.24</t>
  </si>
  <si>
    <t>1.6.25</t>
  </si>
  <si>
    <t>1.27.1</t>
  </si>
  <si>
    <t>1.6.27</t>
  </si>
  <si>
    <t>1.6.28</t>
  </si>
  <si>
    <t>1.37.2</t>
  </si>
  <si>
    <t>1.17.3</t>
  </si>
  <si>
    <t>1.19.1</t>
  </si>
  <si>
    <t>1.31.1</t>
  </si>
  <si>
    <t>1.31.2</t>
  </si>
  <si>
    <t>1.10.1</t>
  </si>
  <si>
    <t>1.6.11</t>
  </si>
  <si>
    <t>1.12.1</t>
  </si>
  <si>
    <t>1.17.2</t>
  </si>
  <si>
    <t>1.21.1</t>
  </si>
  <si>
    <t>1.21.2</t>
  </si>
  <si>
    <t>1.13.1</t>
  </si>
  <si>
    <t>1.26.1</t>
  </si>
  <si>
    <t>1.17.1</t>
  </si>
  <si>
    <t>1.8.1</t>
  </si>
  <si>
    <t>1.11.2</t>
  </si>
  <si>
    <t>1.28.1</t>
  </si>
  <si>
    <t>1.6.10</t>
  </si>
  <si>
    <t>1.34.1</t>
  </si>
  <si>
    <t>1.23.1</t>
  </si>
  <si>
    <t>1.35.1</t>
  </si>
  <si>
    <t>1.36.1</t>
  </si>
  <si>
    <t>1.17.4</t>
  </si>
  <si>
    <t>1.33.3</t>
  </si>
  <si>
    <t>1.18.10</t>
  </si>
  <si>
    <t>1.7.2</t>
  </si>
  <si>
    <t>1.29.1</t>
  </si>
  <si>
    <t>1.11.1</t>
  </si>
  <si>
    <t>1.6.2</t>
  </si>
  <si>
    <t>1.6.18</t>
  </si>
  <si>
    <t>1.6.7</t>
  </si>
  <si>
    <t>1.39.1</t>
  </si>
  <si>
    <t>1.7.3</t>
  </si>
  <si>
    <t>1.6.32</t>
  </si>
  <si>
    <t>1.2.6</t>
  </si>
  <si>
    <t>1.42.1</t>
  </si>
  <si>
    <t>1.43.1</t>
  </si>
  <si>
    <t>1.8.2</t>
  </si>
  <si>
    <t>1.26.3</t>
  </si>
  <si>
    <t>1.31.4</t>
  </si>
  <si>
    <t>1.22.1</t>
  </si>
  <si>
    <t>1.26.4</t>
  </si>
  <si>
    <t>1.23.2</t>
  </si>
  <si>
    <t>1.45.1</t>
  </si>
  <si>
    <t>1.26.5</t>
  </si>
  <si>
    <t>1.31.5</t>
  </si>
  <si>
    <t>1.11.3</t>
  </si>
  <si>
    <t>1.11.4</t>
  </si>
  <si>
    <t>1.46</t>
  </si>
  <si>
    <t>1.45.2</t>
  </si>
  <si>
    <t>1.12.2</t>
  </si>
  <si>
    <t>1.13.2</t>
  </si>
  <si>
    <t>1.6.29</t>
  </si>
  <si>
    <t>1.6.30</t>
  </si>
  <si>
    <t>1.6.31</t>
  </si>
  <si>
    <t>1.47.1</t>
  </si>
  <si>
    <t>1.18.12</t>
  </si>
  <si>
    <t>1.18.13</t>
  </si>
  <si>
    <t>1.12.3</t>
  </si>
  <si>
    <t>1.30.4</t>
  </si>
  <si>
    <t>1.30.5</t>
  </si>
  <si>
    <t>2.2.5.1</t>
  </si>
  <si>
    <t>1.30.3</t>
  </si>
  <si>
    <t>1.44.1</t>
  </si>
  <si>
    <t>1.1.7</t>
  </si>
  <si>
    <t>BRA</t>
  </si>
  <si>
    <t>SOL</t>
  </si>
  <si>
    <t>CUC</t>
  </si>
  <si>
    <t>Ausnahmen bei Zusammenfassung nach GAPDZV Anlage 5 2.4b</t>
  </si>
  <si>
    <t>Ausnahmen für Brassica, Solana,  und Cucur</t>
  </si>
  <si>
    <t>gesamter Anbauantteil der HFA [%] inkl. Gattung</t>
  </si>
  <si>
    <t>D.2</t>
  </si>
  <si>
    <t xml:space="preserve">Grünlandextensivierung </t>
  </si>
  <si>
    <t>Bodenbrüter-schutz</t>
  </si>
  <si>
    <t>Ackerwildkrautflächen</t>
  </si>
  <si>
    <r>
      <t>X</t>
    </r>
    <r>
      <rPr>
        <vertAlign val="superscript"/>
        <sz val="11"/>
        <rFont val="Arial"/>
        <family val="2"/>
      </rPr>
      <t>2</t>
    </r>
  </si>
  <si>
    <t xml:space="preserve">Brache mit Einsaat von einjährigen Blühmischungen </t>
  </si>
  <si>
    <r>
      <t>F</t>
    </r>
    <r>
      <rPr>
        <vertAlign val="superscript"/>
        <sz val="11"/>
        <rFont val="Arial"/>
        <family val="2"/>
      </rPr>
      <t>ta</t>
    </r>
    <r>
      <rPr>
        <sz val="11"/>
        <rFont val="Arial"/>
        <family val="2"/>
      </rPr>
      <t>; G</t>
    </r>
    <r>
      <rPr>
        <vertAlign val="superscript"/>
        <sz val="11"/>
        <rFont val="Arial"/>
        <family val="2"/>
      </rPr>
      <t>ta</t>
    </r>
  </si>
  <si>
    <r>
      <t>X</t>
    </r>
    <r>
      <rPr>
        <vertAlign val="superscript"/>
        <sz val="11"/>
        <rFont val="Arial"/>
        <family val="2"/>
      </rPr>
      <t>b</t>
    </r>
  </si>
  <si>
    <t xml:space="preserve">Sonstige Dauerkulturen </t>
  </si>
  <si>
    <r>
      <t>F</t>
    </r>
    <r>
      <rPr>
        <vertAlign val="superscript"/>
        <sz val="11"/>
        <rFont val="Arial"/>
        <family val="2"/>
      </rPr>
      <t>a</t>
    </r>
    <r>
      <rPr>
        <sz val="11"/>
        <rFont val="Arial"/>
        <family val="2"/>
      </rPr>
      <t>; G</t>
    </r>
    <r>
      <rPr>
        <vertAlign val="superscript"/>
        <sz val="11"/>
        <rFont val="Arial"/>
        <family val="2"/>
      </rPr>
      <t>a</t>
    </r>
  </si>
  <si>
    <t>Saatmais</t>
  </si>
  <si>
    <t>Zusammenfassung Betarüben</t>
  </si>
  <si>
    <t>Zusammenfassung Helianthus</t>
  </si>
  <si>
    <t>Sonnenblume</t>
  </si>
  <si>
    <t>Zusammenfassung Erbsen</t>
  </si>
  <si>
    <t>Zusammenfassung Vicia</t>
  </si>
  <si>
    <t>Zusammenfassung Triticum, Winter</t>
  </si>
  <si>
    <t>Zusammenfassung Triticum, Sommer</t>
  </si>
  <si>
    <t>Zusammenfassung Sorghum</t>
  </si>
  <si>
    <t>Abzug Betarüben</t>
  </si>
  <si>
    <t>Abzug Helianthus</t>
  </si>
  <si>
    <t>Abzug Erbsen</t>
  </si>
  <si>
    <t>Abzug Vicia</t>
  </si>
  <si>
    <t>Abzug Triticum, Wi</t>
  </si>
  <si>
    <t>Abzug Triticum, So</t>
  </si>
  <si>
    <t>Abzug Sorghum</t>
  </si>
  <si>
    <t>Berücksichtigung der Gattung einer Haupfruchtart</t>
  </si>
  <si>
    <t xml:space="preserve">In der Öko-Regelung 2 werden die Hauptfruchtarten anhand ihrer Gattungen gebildet. Einzelne HFA können also aus mehreren Kulturen bestehen. Beispiele hierfür wären die Gattungen "Triticum, Winter" (1.28.2.1) zu der der Winterweizen (115), Winterhartweizen (112) und Winteremmer (118) zählen oder die Gattung "Vicia" (1.14.8), die sowohl die Ackerbohne (220) als auch Wicken (221) enthält. Eine detailierte Erläuterung zu der Zusammenfassung nach Gattung finden Sie auf der LLH-Homepage unter: </t>
  </si>
  <si>
    <t>Zusammenfassung Gras und Grünfutter</t>
  </si>
  <si>
    <t>Abzug GuG</t>
  </si>
  <si>
    <t>Zur Förderfähigkeit bitte auch die Spalte "Hinweise und Warnungen" beachten.</t>
  </si>
  <si>
    <t>7</t>
  </si>
  <si>
    <t>6</t>
  </si>
  <si>
    <t>Süßgras</t>
  </si>
  <si>
    <t>Chia</t>
  </si>
  <si>
    <r>
      <t xml:space="preserve">beetweiser Anbau von Gemüse </t>
    </r>
    <r>
      <rPr>
        <sz val="11"/>
        <color theme="1"/>
        <rFont val="Arial"/>
        <family val="2"/>
      </rPr>
      <t>≥</t>
    </r>
    <r>
      <rPr>
        <sz val="11"/>
        <color theme="1"/>
        <rFont val="Calibri"/>
        <family val="2"/>
      </rPr>
      <t xml:space="preserve"> 5 Kulturen</t>
    </r>
  </si>
  <si>
    <r>
      <t xml:space="preserve">beetweiser Anbau von Gemüse </t>
    </r>
    <r>
      <rPr>
        <sz val="11"/>
        <color theme="1"/>
        <rFont val="Arial"/>
        <family val="2"/>
      </rPr>
      <t>≤</t>
    </r>
    <r>
      <rPr>
        <sz val="11"/>
        <color theme="1"/>
        <rFont val="Calibri"/>
        <family val="2"/>
      </rPr>
      <t xml:space="preserve"> 4 Kulturen</t>
    </r>
  </si>
  <si>
    <r>
      <t xml:space="preserve">beetweiser Anbau Zierpflanzen </t>
    </r>
    <r>
      <rPr>
        <sz val="11"/>
        <color theme="1"/>
        <rFont val="Arial"/>
        <family val="2"/>
      </rPr>
      <t>≥</t>
    </r>
    <r>
      <rPr>
        <sz val="11"/>
        <color theme="1"/>
        <rFont val="Calibri"/>
        <family val="2"/>
      </rPr>
      <t xml:space="preserve"> 5 Kulturen</t>
    </r>
  </si>
  <si>
    <t>gesamter Anbauanteil &lt; 10 % ?</t>
  </si>
  <si>
    <r>
      <t xml:space="preserve">Leguminosenmischkulturen, großkörnig </t>
    </r>
    <r>
      <rPr>
        <sz val="12"/>
        <color theme="1"/>
        <rFont val="Arial"/>
        <family val="2"/>
      </rPr>
      <t>≤</t>
    </r>
    <r>
      <rPr>
        <sz val="12"/>
        <color theme="1"/>
        <rFont val="Calibri"/>
        <family val="2"/>
      </rPr>
      <t xml:space="preserve"> 30 %</t>
    </r>
  </si>
  <si>
    <t>aktueller Anteil Legumiosenmischkulturen, kleinkörnig [%]</t>
  </si>
  <si>
    <t>aktueller Anteil Legumiosenmischkulturen, großkörnig [%]</t>
  </si>
  <si>
    <r>
      <t xml:space="preserve">Leguminosenmischkulturen, kleinkörnig </t>
    </r>
    <r>
      <rPr>
        <sz val="12"/>
        <color theme="1"/>
        <rFont val="Arial"/>
        <family val="2"/>
      </rPr>
      <t>≤</t>
    </r>
    <r>
      <rPr>
        <sz val="12"/>
        <color theme="1"/>
        <rFont val="Calibri"/>
        <family val="2"/>
      </rPr>
      <t xml:space="preserve"> 30 %</t>
    </r>
  </si>
  <si>
    <r>
      <t xml:space="preserve">Wintermischkulturen </t>
    </r>
    <r>
      <rPr>
        <sz val="12"/>
        <color theme="1"/>
        <rFont val="Arial"/>
        <family val="2"/>
      </rPr>
      <t>≤</t>
    </r>
    <r>
      <rPr>
        <sz val="12"/>
        <color theme="1"/>
        <rFont val="Calibri"/>
        <family val="2"/>
      </rPr>
      <t xml:space="preserve"> 30 %</t>
    </r>
  </si>
  <si>
    <r>
      <t xml:space="preserve">Sommermischkulturen </t>
    </r>
    <r>
      <rPr>
        <sz val="12"/>
        <color theme="1"/>
        <rFont val="Arial"/>
        <family val="2"/>
      </rPr>
      <t>≤</t>
    </r>
    <r>
      <rPr>
        <sz val="12"/>
        <color theme="1"/>
        <rFont val="Calibri"/>
        <family val="2"/>
      </rPr>
      <t xml:space="preserve"> 30 %</t>
    </r>
  </si>
  <si>
    <t>Sommermischkultur</t>
  </si>
  <si>
    <t>AL NF</t>
  </si>
  <si>
    <t>8</t>
  </si>
  <si>
    <t>4</t>
  </si>
  <si>
    <t>Wintermischkultur / Getreide</t>
  </si>
  <si>
    <t>Sommermischkultur / Getreide</t>
  </si>
  <si>
    <t>HFA durch SpezialNCs erfüllt?</t>
  </si>
  <si>
    <t>V</t>
  </si>
  <si>
    <t>K</t>
  </si>
  <si>
    <r>
      <t>beetweiser Anbau von  ≥ 5 Küchenkräuter/Heil -und Gewürzpflanzen</t>
    </r>
    <r>
      <rPr>
        <sz val="11"/>
        <color theme="1"/>
        <rFont val="Arial"/>
        <family val="2"/>
      </rPr>
      <t xml:space="preserve"> </t>
    </r>
  </si>
  <si>
    <t xml:space="preserve">beetweiser Anbau von ≤ 4 Küchenkräuter/Heil- und Gewürzpflanzen </t>
  </si>
  <si>
    <r>
      <t xml:space="preserve">beetweiser Anbau Zierpflanzen </t>
    </r>
    <r>
      <rPr>
        <sz val="11"/>
        <color theme="1"/>
        <rFont val="Arial"/>
        <family val="2"/>
      </rPr>
      <t>≤</t>
    </r>
    <r>
      <rPr>
        <sz val="11"/>
        <color theme="1"/>
        <rFont val="Calibri"/>
        <family val="2"/>
      </rPr>
      <t xml:space="preserve"> 4 Kulturen</t>
    </r>
  </si>
  <si>
    <t>Z</t>
  </si>
  <si>
    <r>
      <t>keine Hauptfruchtart (HFA) &lt; 10 % und &gt; 30 % (</t>
    </r>
    <r>
      <rPr>
        <b/>
        <sz val="12"/>
        <color theme="1"/>
        <rFont val="Calibri"/>
        <family val="2"/>
        <scheme val="minor"/>
      </rPr>
      <t>Ausnahme:</t>
    </r>
    <r>
      <rPr>
        <sz val="12"/>
        <color theme="1"/>
        <rFont val="Calibri"/>
        <family val="2"/>
        <scheme val="minor"/>
      </rPr>
      <t xml:space="preserve"> beetweiser Anbau)</t>
    </r>
  </si>
  <si>
    <r>
      <t>Zusammenfassung von HFA &lt; 10 % bei mehr als fünf HFA (</t>
    </r>
    <r>
      <rPr>
        <b/>
        <sz val="12"/>
        <color theme="1"/>
        <rFont val="Calibri"/>
        <family val="2"/>
        <scheme val="minor"/>
      </rPr>
      <t>Ausnahme</t>
    </r>
    <r>
      <rPr>
        <sz val="12"/>
        <color theme="1"/>
        <rFont val="Calibri"/>
        <family val="2"/>
        <scheme val="minor"/>
      </rPr>
      <t>: beetweiser Anbau)</t>
    </r>
  </si>
  <si>
    <t>aktueller Anteil Wintermischkulturen</t>
  </si>
  <si>
    <t>aktueller Anteil Sommermischkulturen</t>
  </si>
  <si>
    <t>Ist beetweise mit fünf Kulturen?</t>
  </si>
  <si>
    <t xml:space="preserve">Dieses Berechnungstool wurde nach bestem Wissen und Gewissen erstellt und soll ausschließlich zur Unterstützung bei der Beantragung der Öko-Regelung 2 und HALM 2 C.1 dienen. Es kann nicht ausgeschlossen werden, dass sich zwischenzeitlich rechtliche Grundlagen geändert haben oder gewisse Berechnungswege zu fehlerhaften Ergebnissen führen können. Es besteht kein Rechtsanspruch auf die berechnete Förderhöhe in Euro. Der LLH übernimmt keine Garantie oder Haftung für die kalkulierte Förderhöhe und Förderfähigkeit. </t>
  </si>
  <si>
    <r>
      <t xml:space="preserve">Im oberen Bereich der Tabelle, dem "Kontrollbereich", wird ausgegeben, ob die eingegebenen Anbauverhältnisse aufgrund der Eingaben prinzipiell förderfähig erscheinen. Auf der </t>
    </r>
    <r>
      <rPr>
        <i/>
        <sz val="9"/>
        <color theme="1"/>
        <rFont val="Arial"/>
        <family val="2"/>
      </rPr>
      <t>linken</t>
    </r>
    <r>
      <rPr>
        <sz val="9"/>
        <color theme="1"/>
        <rFont val="Arial"/>
        <family val="2"/>
      </rPr>
      <t xml:space="preserve"> Seite wird die Förderfähigkeit über die </t>
    </r>
    <r>
      <rPr>
        <i/>
        <sz val="9"/>
        <color theme="1"/>
        <rFont val="Arial"/>
        <family val="2"/>
      </rPr>
      <t>Öko-Regelung 2</t>
    </r>
    <r>
      <rPr>
        <sz val="9"/>
        <color theme="1"/>
        <rFont val="Arial"/>
        <family val="2"/>
      </rPr>
      <t xml:space="preserve"> überprüft, auf der </t>
    </r>
    <r>
      <rPr>
        <i/>
        <sz val="9"/>
        <color theme="1"/>
        <rFont val="Arial"/>
        <family val="2"/>
      </rPr>
      <t>rechten</t>
    </r>
    <r>
      <rPr>
        <sz val="9"/>
        <color theme="1"/>
        <rFont val="Arial"/>
        <family val="2"/>
      </rPr>
      <t xml:space="preserve"> Seite die der jeweiligen </t>
    </r>
    <r>
      <rPr>
        <i/>
        <sz val="9"/>
        <color theme="1"/>
        <rFont val="Arial"/>
        <family val="2"/>
      </rPr>
      <t>HALM 2 C.1</t>
    </r>
    <r>
      <rPr>
        <sz val="9"/>
        <color theme="1"/>
        <rFont val="Arial"/>
        <family val="2"/>
      </rPr>
      <t xml:space="preserve">-Module.
Die Anforderungen der Öko-Regelung 2 stellen immer die </t>
    </r>
    <r>
      <rPr>
        <b/>
        <sz val="9"/>
        <color theme="1"/>
        <rFont val="Arial"/>
        <family val="2"/>
      </rPr>
      <t>Grundanforderungen</t>
    </r>
    <r>
      <rPr>
        <sz val="9"/>
        <color theme="1"/>
        <rFont val="Arial"/>
        <family val="2"/>
      </rPr>
      <t xml:space="preserve"> für die HALM 2-Maßnahme dar, d. h. sind die Anforderungen der Öko-Regelung nicht erfüllt, ist eine Förderung über die Module von HALM 2 C.1 nicht möglich.
Wird die Öko-Regelung 2 in einem Jahr nicht beantragt, kann trotzdem eine Förderung über HALM 2 C.1 erfolgen. Wichtig ist aber, dass trotzdem die Grundanforderungen eingehalten werden müssen. 
Die Anforderung der Öko-Regelung 2 können links oben abgelesen werden.
</t>
    </r>
  </si>
  <si>
    <t xml:space="preserve"> Anlage 10 - förderfähigen Kulturen in HALM 2 und AGZ</t>
  </si>
  <si>
    <t>Landwirtschaftliche Fläche im Paludi Verfahren ohne landwirtschaftliches Erzeugnis</t>
  </si>
  <si>
    <t>vf</t>
  </si>
  <si>
    <t>beetweiser Anbau von Gemüse ab 5 Kulturen</t>
  </si>
  <si>
    <t>beetweiser Anbau von Gemüse bis 4 Kulturen</t>
  </si>
  <si>
    <r>
      <t>X</t>
    </r>
    <r>
      <rPr>
        <vertAlign val="superscript"/>
        <sz val="11"/>
        <rFont val="Arial"/>
        <family val="2"/>
      </rPr>
      <t>4</t>
    </r>
  </si>
  <si>
    <t>beetweiser Anbau von Küchenkräuter/Heil-und Gewürzpflanzen ab 5 Kulturen</t>
  </si>
  <si>
    <t>beetweiser Anbau von Küchenkräuter/Heil-und Gewürzpflanzen bis 4 Kulturen</t>
  </si>
  <si>
    <t>beetweiser Anbau Zierpflanzen ab 5 Kulturen</t>
  </si>
  <si>
    <t>beetweiser Anbau Zierpflanzen bis 4 Kulturen</t>
  </si>
  <si>
    <t>Sonstige Infrastrukturmaßnahmen</t>
  </si>
  <si>
    <t>Legende</t>
  </si>
  <si>
    <t>Jahr des Zuwendungsantrages bzw. Jahr vor dem ersten Verpflichtungsjahr</t>
  </si>
  <si>
    <t>Verpflichtungsjahr</t>
  </si>
  <si>
    <r>
      <rPr>
        <vertAlign val="superscript"/>
        <sz val="10"/>
        <rFont val="Arial"/>
        <family val="2"/>
      </rPr>
      <t xml:space="preserve">L) </t>
    </r>
    <r>
      <rPr>
        <sz val="10"/>
        <rFont val="Arial"/>
        <family val="2"/>
      </rPr>
      <t>wird für C.1 als Leguminose angerechnet</t>
    </r>
  </si>
  <si>
    <t>Förderberechtigte Kulturart / Nutzung</t>
  </si>
  <si>
    <t xml:space="preserve">Förderberechtigte Kulturart/Nutzung </t>
  </si>
  <si>
    <r>
      <rPr>
        <vertAlign val="superscript"/>
        <sz val="10"/>
        <rFont val="Arial"/>
        <family val="2"/>
      </rPr>
      <t>G)</t>
    </r>
    <r>
      <rPr>
        <sz val="10"/>
        <rFont val="Arial"/>
        <family val="2"/>
      </rPr>
      <t xml:space="preserve"> wird für C.1 als Getreide angerechnet</t>
    </r>
  </si>
  <si>
    <r>
      <t xml:space="preserve">1) </t>
    </r>
    <r>
      <rPr>
        <sz val="10"/>
        <rFont val="Arial"/>
        <family val="2"/>
      </rPr>
      <t>zählt als Hauptfutterfläche in der AGZ</t>
    </r>
  </si>
  <si>
    <r>
      <t xml:space="preserve">2) </t>
    </r>
    <r>
      <rPr>
        <sz val="10"/>
        <rFont val="Arial"/>
        <family val="2"/>
      </rPr>
      <t xml:space="preserve">nicht förderberechtigt bei Nutzung des Codes „B“ der Codeliste B </t>
    </r>
  </si>
  <si>
    <r>
      <rPr>
        <b/>
        <sz val="11"/>
        <rFont val="Arial"/>
        <family val="2"/>
      </rPr>
      <t xml:space="preserve">Nicht </t>
    </r>
    <r>
      <rPr>
        <sz val="11"/>
        <rFont val="Arial"/>
        <family val="2"/>
      </rPr>
      <t>antragsberechtigte Kulturart/Nutzung</t>
    </r>
  </si>
  <si>
    <t>A bis G</t>
  </si>
  <si>
    <r>
      <rPr>
        <vertAlign val="superscript"/>
        <sz val="10"/>
        <rFont val="Arial"/>
        <family val="2"/>
      </rPr>
      <t>3)</t>
    </r>
    <r>
      <rPr>
        <sz val="10"/>
        <rFont val="Arial"/>
        <family val="2"/>
      </rPr>
      <t xml:space="preserve"> in Steillagen
</t>
    </r>
  </si>
  <si>
    <t>* B.1:  Es gilt die Kulturart nach Nutzungscode, die im Zeitraum vom 1. Juni bis zum 15. Juli des Antragsjahres am längsten auf dem Schlag steht, als maßgeblich.</t>
  </si>
  <si>
    <t>INVEKOS NC-Liste, Stand 12.12.2024</t>
  </si>
  <si>
    <t>HALM 2 großkörn. Legum.</t>
  </si>
  <si>
    <t>HALM 2 blühende Kulturen</t>
  </si>
  <si>
    <t>HALM 2 Humus-mehrende</t>
  </si>
  <si>
    <t>HALM 2 Erosions-schutz</t>
  </si>
  <si>
    <t>HALM 2 Getreide-Sommer-ungen</t>
  </si>
  <si>
    <t>Winterlauch (Speise-Zwiebel, Schalotte, Lauch, Knoblauch, Schnittlauch, Bärlauch)</t>
  </si>
  <si>
    <t>1.2.1.2</t>
  </si>
  <si>
    <t>1.2.1.1</t>
  </si>
  <si>
    <t>Sommerlauch (Speise-Zwiebel, Schalotte, Lauch, Knoblauch, Schnittlauch, Winterheckenzwiebel, Bärlauch)</t>
  </si>
  <si>
    <t>Sonstige Infra.</t>
  </si>
  <si>
    <t>Leguminosenmischkulturen (deaktiviert, siehe groß und kleink LeguMischungen)</t>
  </si>
  <si>
    <r>
      <t xml:space="preserve">Sonstige Mischkulturen </t>
    </r>
    <r>
      <rPr>
        <b/>
        <sz val="11"/>
        <color rgb="FFC00000"/>
        <rFont val="Calibri"/>
        <family val="2"/>
        <scheme val="minor"/>
      </rPr>
      <t>(deaktiviert, siehe Sommer und Winterischkulturen)</t>
    </r>
  </si>
  <si>
    <t>Abzug SommerM</t>
  </si>
  <si>
    <t>Abzug WinterM</t>
  </si>
  <si>
    <t>Abzug LeguM GK</t>
  </si>
  <si>
    <t>Abzug LeguM KK</t>
  </si>
  <si>
    <t>Leguminosenmischkulturen, kleinkörnig</t>
  </si>
  <si>
    <t>Sommermischkulturen</t>
  </si>
  <si>
    <t>Wintermischkulturen</t>
  </si>
  <si>
    <t>Leguminosenmischkulturen, großkörnig</t>
  </si>
  <si>
    <t>Anzahl HFA &gt; 30 %</t>
  </si>
  <si>
    <t>Anzahl Beet-HFA</t>
  </si>
  <si>
    <t>Restliche HFA &gt; 30 %</t>
  </si>
  <si>
    <r>
      <t xml:space="preserve">Alle Berechnungen erfolgen </t>
    </r>
    <r>
      <rPr>
        <b/>
        <u/>
        <sz val="13"/>
        <rFont val="Calibri"/>
        <family val="2"/>
        <scheme val="minor"/>
      </rPr>
      <t>ohne Gewähr</t>
    </r>
    <r>
      <rPr>
        <b/>
        <sz val="13"/>
        <rFont val="Calibri"/>
        <family val="2"/>
        <scheme val="minor"/>
      </rPr>
      <t xml:space="preserve"> (siehe Reiter "Hinweise"). </t>
    </r>
  </si>
  <si>
    <r>
      <t xml:space="preserve">Bereits bei </t>
    </r>
    <r>
      <rPr>
        <b/>
        <u/>
        <sz val="13"/>
        <rFont val="Calibri"/>
        <family val="2"/>
        <scheme val="minor"/>
      </rPr>
      <t>geringen Abweichungen</t>
    </r>
    <r>
      <rPr>
        <b/>
        <sz val="13"/>
        <rFont val="Calibri"/>
        <family val="2"/>
        <scheme val="minor"/>
      </rPr>
      <t xml:space="preserve"> von den Fördervoraussetzungen der </t>
    </r>
    <r>
      <rPr>
        <b/>
        <u/>
        <sz val="13"/>
        <rFont val="Calibri"/>
        <family val="2"/>
        <scheme val="minor"/>
      </rPr>
      <t>Öko-Regelung 2</t>
    </r>
    <r>
      <rPr>
        <b/>
        <sz val="13"/>
        <rFont val="Calibri"/>
        <family val="2"/>
        <scheme val="minor"/>
      </rPr>
      <t xml:space="preserve">, wie z.B. bei Flächenanteilen, führt dies zu einer </t>
    </r>
    <r>
      <rPr>
        <b/>
        <u/>
        <sz val="13"/>
        <rFont val="Calibri"/>
        <family val="2"/>
        <scheme val="minor"/>
      </rPr>
      <t>vollständigen Aberkennung</t>
    </r>
    <r>
      <rPr>
        <b/>
        <sz val="13"/>
        <rFont val="Calibri"/>
        <family val="2"/>
        <scheme val="minor"/>
      </rPr>
      <t xml:space="preserve"> der Förderung aus der Öko-Regelung.</t>
    </r>
  </si>
  <si>
    <r>
      <t xml:space="preserve">Es wird </t>
    </r>
    <r>
      <rPr>
        <b/>
        <u/>
        <sz val="13"/>
        <rFont val="Calibri"/>
        <family val="2"/>
        <scheme val="minor"/>
      </rPr>
      <t>dringend empfohlen</t>
    </r>
    <r>
      <rPr>
        <b/>
        <sz val="13"/>
        <rFont val="Calibri"/>
        <family val="2"/>
        <scheme val="minor"/>
      </rPr>
      <t xml:space="preserve">, die Berechnungen im Nachgang zu prüfen und bei Fragen mit den zuständigen Bewilligungsstellen Kontakt aufzunehmen. </t>
    </r>
  </si>
  <si>
    <t>Brache m Blühm.</t>
  </si>
  <si>
    <t>HFA &lt; 10 % bei Zusammenfassung</t>
  </si>
  <si>
    <t>gefiltere NCs &lt; 10 %</t>
  </si>
  <si>
    <t>Wie oft?</t>
  </si>
  <si>
    <t>Reduktion auf eine HFA</t>
  </si>
  <si>
    <t>Abzug HFA &lt; 10 % zusammengefasst</t>
  </si>
  <si>
    <t>10 % erreicht?</t>
  </si>
  <si>
    <t>Summe unterschiedlicher HFA &lt; 10%</t>
  </si>
  <si>
    <t>Abzug leerer Zeilen</t>
  </si>
  <si>
    <t>Bitte beachten: Es wurden mehrere Kulturen aufgrund ihrer Gattung oder ihres Flächenanteils zusammengefasst.</t>
  </si>
  <si>
    <t>Abzug von HFA mit Doppelungen</t>
  </si>
  <si>
    <t>Bereits nach Gattung zusammengefasste</t>
  </si>
  <si>
    <t>Abzug von HFA ohne Doppelungen</t>
  </si>
  <si>
    <t>Gattung</t>
  </si>
  <si>
    <t>enthalten</t>
  </si>
  <si>
    <t>bereits abgezogen?</t>
  </si>
  <si>
    <t>Abzug gg. Doppelung</t>
  </si>
  <si>
    <t>LeguM KK</t>
  </si>
  <si>
    <t>LeguM GK</t>
  </si>
  <si>
    <t>Archivformel</t>
  </si>
  <si>
    <t>Link zu den Kontaktpersonen FG 13</t>
  </si>
  <si>
    <t>Gemenge Leguminose/Getreide (Leguminose überwiegt, kein Mais)</t>
  </si>
  <si>
    <t>Anbau im Gemenge (nur bei NCs 250 und 434)</t>
  </si>
  <si>
    <t>Gemenge Getreide/Leguminose (Getreide überwiegt, ohne Mais)</t>
  </si>
  <si>
    <t>Gemenge Getreide/Leguminose (Getreide überwiegt, mit Mais)</t>
  </si>
  <si>
    <t>Sommer-Erbsen (Markerbse, Schalerbse, Zuckererbse, Futtererbse, Peluschke)</t>
  </si>
  <si>
    <t xml:space="preserve">Sommer-Gemüseerbse (Markerbse, Schalerbse, Zuckererbse) </t>
  </si>
  <si>
    <t>1.14.7.1</t>
  </si>
  <si>
    <t>Winter-Erbsen (Markerbse, Schalerbse, Zuckererbse, Futtererbse, Peluschke)</t>
  </si>
  <si>
    <t>1.14.7.2</t>
  </si>
  <si>
    <t>Gemenge Leguminose/Getreide (Leguminose überwiegt, mit Mais)</t>
  </si>
  <si>
    <t>Dauergrünland mit PV-Anlagen (nur für HALM2 SB)</t>
  </si>
  <si>
    <t>DGL KN</t>
  </si>
  <si>
    <r>
      <t>Fläche liegt in K</t>
    </r>
    <r>
      <rPr>
        <vertAlign val="subscript"/>
        <sz val="14"/>
        <color theme="1"/>
        <rFont val="Calibri"/>
        <family val="2"/>
        <scheme val="minor"/>
      </rPr>
      <t xml:space="preserve">wasser2  </t>
    </r>
    <r>
      <rPr>
        <vertAlign val="subscript"/>
        <sz val="11"/>
        <color theme="1"/>
        <rFont val="Calibri"/>
        <family val="2"/>
        <scheme val="minor"/>
      </rPr>
      <t>(siehe Spalte 21 im FNN)</t>
    </r>
  </si>
  <si>
    <r>
      <t>Übernahme Fläche K</t>
    </r>
    <r>
      <rPr>
        <vertAlign val="subscript"/>
        <sz val="14"/>
        <color theme="1"/>
        <rFont val="Calibri"/>
        <family val="2"/>
        <scheme val="minor"/>
      </rPr>
      <t xml:space="preserve">wasser2 </t>
    </r>
    <r>
      <rPr>
        <sz val="14"/>
        <color theme="1"/>
        <rFont val="Calibri"/>
        <family val="2"/>
        <scheme val="minor"/>
      </rPr>
      <t>[ha]</t>
    </r>
  </si>
  <si>
    <t>Dauergrünland mit PV-Anlagen (nur HALM 2 SB)</t>
  </si>
  <si>
    <t>gesamter Anbauantteil der HFA an der Ackerfläche [%] inkl. Gattung</t>
  </si>
  <si>
    <t>SB</t>
  </si>
  <si>
    <t>Dauergrünland mit PV-Anlagen (nur für HALM 2 SB)</t>
  </si>
  <si>
    <r>
      <t>X</t>
    </r>
    <r>
      <rPr>
        <vertAlign val="superscript"/>
        <sz val="11"/>
        <rFont val="Arial"/>
        <family val="2"/>
      </rPr>
      <t>a</t>
    </r>
  </si>
  <si>
    <t>627 - 634</t>
  </si>
  <si>
    <t>Förderberechtigte Kulturart/Nutzung, wenn mit entsprechendem  hier angegebenem Buchstaben laut Codeliste B gekennzeichnet</t>
  </si>
  <si>
    <r>
      <t>F</t>
    </r>
    <r>
      <rPr>
        <vertAlign val="superscript"/>
        <sz val="11"/>
        <rFont val="Arial"/>
        <family val="2"/>
      </rPr>
      <t>t</t>
    </r>
  </si>
  <si>
    <t>Kulturart/Nutzung kann zur Verpflichtungserfüllung genutzt werden, wenn mit entsprechendem  hier angegebenem Buchstaben laut Codeliste B gekennzeichnet - jedoch keine Auszahlung im Jahr des Anbaus</t>
  </si>
  <si>
    <r>
      <rPr>
        <vertAlign val="superscript"/>
        <sz val="10"/>
        <rFont val="Arial"/>
        <family val="2"/>
      </rPr>
      <t>4)</t>
    </r>
    <r>
      <rPr>
        <sz val="10"/>
        <rFont val="Arial"/>
        <family val="2"/>
      </rPr>
      <t xml:space="preserve">  Die Kulturen „Brauner Senf/Sareptasenf“ (NC 614), „Schwarzer Senf“ 
(NC 612) und „Weißer/Gelber Senf“ (NC 619) werden für C.1 „Blühende
Kulturen“ angerechnet</t>
    </r>
  </si>
  <si>
    <r>
      <t>F</t>
    </r>
    <r>
      <rPr>
        <vertAlign val="superscript"/>
        <sz val="11"/>
        <rFont val="Arial"/>
        <family val="2"/>
      </rPr>
      <t>a</t>
    </r>
  </si>
  <si>
    <t>nicht beantragbar bei gleichzeitiger Beantragung der Öko-Regelungen 
1a, 1b oder 1c</t>
  </si>
  <si>
    <t>nicht beantragbar bei gleichzeitiger Beantragung der Öko-Regelungen 
1a oder 1b</t>
  </si>
  <si>
    <t>Fläche erfüllt die Verpflichtung, es erfolgt jedoch keine Auszahlung 
für die Fläche</t>
  </si>
  <si>
    <t>Gemenge Leguminosen/Getreide (Leguminose überwiegt, ohne Mais)</t>
  </si>
  <si>
    <t>Übersicht über die eingetragenen Nutzungscodes (NC) und deren zughörigen anteiligen Flächenumfängen</t>
  </si>
  <si>
    <t>Absolute Fläche [ha]</t>
  </si>
  <si>
    <t>https://llh.hessen.de/unternehmensfuehrung/agrarpolitik-foerderung/halm-2/halm-2-rechner/</t>
  </si>
  <si>
    <r>
      <t xml:space="preserve">Im </t>
    </r>
    <r>
      <rPr>
        <sz val="9"/>
        <color rgb="FFC00000"/>
        <rFont val="Arial"/>
        <family val="2"/>
      </rPr>
      <t>Merkblatt zum Gemeinsamen Antrag 2026</t>
    </r>
    <r>
      <rPr>
        <sz val="9"/>
        <color theme="1"/>
        <rFont val="Arial"/>
        <family val="2"/>
      </rPr>
      <t xml:space="preserve"> sind die Kulturen mit ihren jeweiligen Gattungen in der </t>
    </r>
    <r>
      <rPr>
        <i/>
        <sz val="9"/>
        <color theme="1"/>
        <rFont val="Arial"/>
        <family val="2"/>
      </rPr>
      <t>Anlage 1</t>
    </r>
    <r>
      <rPr>
        <sz val="9"/>
        <color theme="1"/>
        <rFont val="Arial"/>
        <family val="2"/>
      </rPr>
      <t xml:space="preserve"> zu finden.</t>
    </r>
  </si>
  <si>
    <t xml:space="preserve">Besteht ein erheblicher Flächenanteil aus Hauptfruchtarten mit einem Flächenanteil von &lt; 10 %, sollte Kontakt mit der zuständigen Bewilligungstelle aufgenommen werden.  </t>
  </si>
  <si>
    <t>Version: 1.7a     Stand: 18. Mai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</si>
</sst>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000"/>
    <numFmt numFmtId="165" formatCode="#,##0.00\ &quot;€&quot;"/>
    <numFmt numFmtId="166" formatCode="0.00;;;@"/>
    <numFmt numFmtId="167" formatCode="0.0"/>
    <numFmt numFmtId="168" formatCode="0.000"/>
  </numFmts>
  <fonts count="77" x14ac:knownFonts="1">
    <font>
      <sz val="11"/>
      <color theme="1"/>
      <name val="Calibri"/>
      <family val="2"/>
      <scheme val="minor"/>
    </font>
    <font>
      <sz val="11"/>
      <color theme="1"/>
      <name val="Arial"/>
      <family val="2"/>
    </font>
    <font>
      <sz val="11"/>
      <color theme="1"/>
      <name val="Arial"/>
      <family val="2"/>
    </font>
    <font>
      <sz val="11"/>
      <color rgb="FFFF0000"/>
      <name val="Calibri"/>
      <family val="2"/>
      <scheme val="minor"/>
    </font>
    <font>
      <sz val="11"/>
      <name val="Calibri"/>
      <family val="2"/>
      <scheme val="minor"/>
    </font>
    <font>
      <sz val="12"/>
      <color theme="1"/>
      <name val="Calibri"/>
      <family val="2"/>
      <scheme val="minor"/>
    </font>
    <font>
      <sz val="14"/>
      <color theme="1"/>
      <name val="Calibri"/>
      <family val="2"/>
      <scheme val="minor"/>
    </font>
    <font>
      <b/>
      <sz val="14"/>
      <color theme="1"/>
      <name val="Calibri"/>
      <family val="2"/>
      <scheme val="minor"/>
    </font>
    <font>
      <b/>
      <sz val="12"/>
      <color theme="1"/>
      <name val="Calibri"/>
      <family val="2"/>
      <scheme val="minor"/>
    </font>
    <font>
      <sz val="12"/>
      <color theme="1"/>
      <name val="Arial"/>
      <family val="2"/>
    </font>
    <font>
      <sz val="12"/>
      <color theme="1"/>
      <name val="Calibri"/>
      <family val="2"/>
    </font>
    <font>
      <vertAlign val="subscript"/>
      <sz val="12"/>
      <color theme="1"/>
      <name val="Calibri"/>
      <family val="2"/>
      <scheme val="minor"/>
    </font>
    <font>
      <vertAlign val="subscript"/>
      <sz val="14"/>
      <color theme="1"/>
      <name val="Calibri"/>
      <family val="2"/>
      <scheme val="minor"/>
    </font>
    <font>
      <sz val="13"/>
      <color theme="1"/>
      <name val="Calibri"/>
      <family val="2"/>
      <scheme val="minor"/>
    </font>
    <font>
      <sz val="11"/>
      <color theme="1"/>
      <name val="Webdings"/>
      <family val="1"/>
      <charset val="2"/>
    </font>
    <font>
      <b/>
      <sz val="12"/>
      <color theme="1"/>
      <name val="Webdings"/>
      <family val="1"/>
      <charset val="2"/>
    </font>
    <font>
      <b/>
      <sz val="16"/>
      <color theme="1"/>
      <name val="Calibri"/>
      <family val="2"/>
      <scheme val="minor"/>
    </font>
    <font>
      <b/>
      <u/>
      <sz val="14"/>
      <color theme="1"/>
      <name val="Calibri"/>
      <family val="2"/>
      <scheme val="minor"/>
    </font>
    <font>
      <sz val="9"/>
      <color theme="1"/>
      <name val="Calibri"/>
      <family val="2"/>
      <scheme val="minor"/>
    </font>
    <font>
      <b/>
      <sz val="11"/>
      <color rgb="FFFF0000"/>
      <name val="Calibri"/>
      <family val="2"/>
      <scheme val="minor"/>
    </font>
    <font>
      <b/>
      <sz val="11"/>
      <color rgb="FFC00000"/>
      <name val="Calibri"/>
      <family val="2"/>
      <scheme val="minor"/>
    </font>
    <font>
      <b/>
      <sz val="11"/>
      <color theme="1"/>
      <name val="Calibri"/>
      <family val="2"/>
      <scheme val="minor"/>
    </font>
    <font>
      <sz val="12"/>
      <color theme="0"/>
      <name val="Calibri"/>
      <family val="2"/>
      <scheme val="minor"/>
    </font>
    <font>
      <sz val="14"/>
      <color theme="0"/>
      <name val="Calibri"/>
      <family val="2"/>
      <scheme val="minor"/>
    </font>
    <font>
      <sz val="11"/>
      <color rgb="FFFF0000"/>
      <name val="Arial"/>
      <family val="2"/>
    </font>
    <font>
      <b/>
      <sz val="16"/>
      <color theme="1"/>
      <name val="Arial"/>
      <family val="2"/>
    </font>
    <font>
      <b/>
      <sz val="16"/>
      <name val="Arial"/>
      <family val="2"/>
    </font>
    <font>
      <sz val="9"/>
      <name val="Arial"/>
      <family val="2"/>
    </font>
    <font>
      <u/>
      <sz val="9"/>
      <color theme="1"/>
      <name val="Arial"/>
      <family val="2"/>
    </font>
    <font>
      <sz val="9"/>
      <color theme="1"/>
      <name val="Arial"/>
      <family val="2"/>
    </font>
    <font>
      <u/>
      <sz val="11"/>
      <color theme="10"/>
      <name val="Arial"/>
      <family val="2"/>
    </font>
    <font>
      <u/>
      <sz val="8"/>
      <color theme="10"/>
      <name val="Arial"/>
      <family val="2"/>
    </font>
    <font>
      <sz val="9"/>
      <color rgb="FFFF0000"/>
      <name val="Arial"/>
      <family val="2"/>
    </font>
    <font>
      <u/>
      <sz val="9"/>
      <color theme="10"/>
      <name val="Arial"/>
      <family val="2"/>
    </font>
    <font>
      <sz val="11"/>
      <name val="Arial"/>
      <family val="2"/>
    </font>
    <font>
      <b/>
      <u/>
      <sz val="9"/>
      <color rgb="FFC00000"/>
      <name val="Arial"/>
      <family val="2"/>
    </font>
    <font>
      <sz val="10"/>
      <color theme="1"/>
      <name val="Arial"/>
      <family val="2"/>
    </font>
    <font>
      <b/>
      <sz val="9"/>
      <name val="Arial"/>
      <family val="2"/>
    </font>
    <font>
      <u/>
      <sz val="9"/>
      <name val="Arial"/>
      <family val="2"/>
    </font>
    <font>
      <b/>
      <u/>
      <sz val="9"/>
      <name val="Arial"/>
      <family val="2"/>
    </font>
    <font>
      <i/>
      <sz val="9"/>
      <color theme="1"/>
      <name val="Arial"/>
      <family val="2"/>
    </font>
    <font>
      <b/>
      <sz val="9"/>
      <color theme="1"/>
      <name val="Arial"/>
      <family val="2"/>
    </font>
    <font>
      <b/>
      <sz val="9"/>
      <color theme="9" tint="-0.249977111117893"/>
      <name val="Arial"/>
      <family val="2"/>
    </font>
    <font>
      <b/>
      <sz val="9"/>
      <color rgb="FFC00000"/>
      <name val="Arial"/>
      <family val="2"/>
    </font>
    <font>
      <b/>
      <sz val="12"/>
      <color rgb="FFC00000"/>
      <name val="Calibri"/>
      <family val="2"/>
      <scheme val="minor"/>
    </font>
    <font>
      <sz val="10"/>
      <color theme="1"/>
      <name val="Calibri"/>
      <family val="2"/>
      <scheme val="minor"/>
    </font>
    <font>
      <b/>
      <sz val="10"/>
      <color theme="7" tint="-0.249977111117893"/>
      <name val="Arial"/>
      <family val="2"/>
    </font>
    <font>
      <sz val="11"/>
      <color theme="9" tint="-0.249977111117893"/>
      <name val="Webdings"/>
      <family val="1"/>
      <charset val="2"/>
    </font>
    <font>
      <b/>
      <sz val="14"/>
      <name val="Arial"/>
      <family val="2"/>
    </font>
    <font>
      <b/>
      <sz val="12"/>
      <name val="Arial"/>
      <family val="2"/>
    </font>
    <font>
      <sz val="8"/>
      <name val="Arial"/>
      <family val="2"/>
    </font>
    <font>
      <b/>
      <sz val="8"/>
      <name val="Arial"/>
      <family val="2"/>
    </font>
    <font>
      <b/>
      <sz val="11"/>
      <name val="Arial"/>
      <family val="2"/>
    </font>
    <font>
      <vertAlign val="superscript"/>
      <sz val="11"/>
      <name val="Arial"/>
      <family val="2"/>
    </font>
    <font>
      <sz val="10"/>
      <name val="Arial"/>
      <family val="2"/>
    </font>
    <font>
      <strike/>
      <sz val="11"/>
      <name val="Arial"/>
      <family val="2"/>
    </font>
    <font>
      <b/>
      <sz val="18"/>
      <name val="Arial"/>
      <family val="2"/>
    </font>
    <font>
      <u/>
      <sz val="11"/>
      <name val="Arial"/>
      <family val="2"/>
    </font>
    <font>
      <u/>
      <sz val="8.5"/>
      <color theme="10"/>
      <name val="Arial"/>
      <family val="2"/>
    </font>
    <font>
      <b/>
      <sz val="14"/>
      <color rgb="FFC00000"/>
      <name val="Calibri"/>
      <family val="2"/>
      <scheme val="minor"/>
    </font>
    <font>
      <u/>
      <sz val="10"/>
      <color theme="10"/>
      <name val="Arial"/>
      <family val="2"/>
    </font>
    <font>
      <sz val="11"/>
      <color theme="1"/>
      <name val="Calibri"/>
      <family val="2"/>
    </font>
    <font>
      <vertAlign val="superscript"/>
      <sz val="11"/>
      <color theme="1"/>
      <name val="Calibri"/>
      <family val="2"/>
      <scheme val="minor"/>
    </font>
    <font>
      <vertAlign val="superscript"/>
      <sz val="14"/>
      <color theme="1"/>
      <name val="Calibri"/>
      <family val="2"/>
      <scheme val="minor"/>
    </font>
    <font>
      <sz val="11.5"/>
      <color theme="0"/>
      <name val="Calibri"/>
      <family val="2"/>
      <scheme val="minor"/>
    </font>
    <font>
      <sz val="18"/>
      <name val="Arial"/>
      <family val="2"/>
    </font>
    <font>
      <vertAlign val="superscript"/>
      <sz val="10"/>
      <name val="Arial"/>
      <family val="2"/>
    </font>
    <font>
      <sz val="9"/>
      <color rgb="FFC00000"/>
      <name val="Arial"/>
      <family val="2"/>
    </font>
    <font>
      <sz val="8"/>
      <name val="Calibri"/>
      <family val="2"/>
      <scheme val="minor"/>
    </font>
    <font>
      <b/>
      <sz val="11"/>
      <name val="Calibri"/>
      <family val="2"/>
      <scheme val="minor"/>
    </font>
    <font>
      <b/>
      <sz val="10"/>
      <color theme="1"/>
      <name val="Calibri"/>
      <family val="2"/>
      <scheme val="minor"/>
    </font>
    <font>
      <b/>
      <sz val="13"/>
      <name val="Calibri"/>
      <family val="2"/>
      <scheme val="minor"/>
    </font>
    <font>
      <b/>
      <u/>
      <sz val="13"/>
      <name val="Calibri"/>
      <family val="2"/>
      <scheme val="minor"/>
    </font>
    <font>
      <sz val="13"/>
      <name val="Calibri"/>
      <family val="2"/>
      <scheme val="minor"/>
    </font>
    <font>
      <vertAlign val="subscript"/>
      <sz val="11"/>
      <color theme="1"/>
      <name val="Calibri"/>
      <family val="2"/>
      <scheme val="minor"/>
    </font>
    <font>
      <b/>
      <sz val="9"/>
      <color indexed="81"/>
      <name val="Segoe UI"/>
      <family val="2"/>
    </font>
    <font>
      <sz val="9"/>
      <color indexed="81"/>
      <name val="Segoe UI"/>
      <family val="2"/>
    </font>
  </fonts>
  <fills count="14">
    <fill>
      <patternFill patternType="none"/>
    </fill>
    <fill>
      <patternFill patternType="gray125"/>
    </fill>
    <fill>
      <patternFill patternType="solid">
        <fgColor theme="4" tint="0.39997558519241921"/>
        <bgColor indexed="64"/>
      </patternFill>
    </fill>
    <fill>
      <patternFill patternType="solid">
        <fgColor theme="7" tint="0.59999389629810485"/>
        <bgColor indexed="64"/>
      </patternFill>
    </fill>
    <fill>
      <patternFill patternType="solid">
        <fgColor theme="2"/>
        <bgColor indexed="64"/>
      </patternFill>
    </fill>
    <fill>
      <patternFill patternType="solid">
        <fgColor rgb="FFC00000"/>
        <bgColor indexed="64"/>
      </patternFill>
    </fill>
    <fill>
      <patternFill patternType="solid">
        <fgColor rgb="FFFF0000"/>
        <bgColor indexed="64"/>
      </patternFill>
    </fill>
    <fill>
      <patternFill patternType="solid">
        <fgColor theme="4" tint="0.79998168889431442"/>
        <bgColor indexed="64"/>
      </patternFill>
    </fill>
    <fill>
      <patternFill patternType="solid">
        <fgColor theme="0"/>
        <bgColor indexed="64"/>
      </patternFill>
    </fill>
    <fill>
      <patternFill patternType="solid">
        <fgColor theme="0" tint="-0.14999847407452621"/>
        <bgColor indexed="64"/>
      </patternFill>
    </fill>
    <fill>
      <patternFill patternType="solid">
        <fgColor rgb="FFFFFF00"/>
        <bgColor indexed="64"/>
      </patternFill>
    </fill>
    <fill>
      <patternFill patternType="solid">
        <fgColor theme="0" tint="-4.9989318521683403E-2"/>
        <bgColor indexed="64"/>
      </patternFill>
    </fill>
    <fill>
      <patternFill patternType="solid">
        <fgColor theme="0" tint="-0.34998626667073579"/>
        <bgColor indexed="64"/>
      </patternFill>
    </fill>
    <fill>
      <patternFill patternType="solid">
        <fgColor theme="2" tint="-0.249977111117893"/>
        <bgColor indexed="64"/>
      </patternFill>
    </fill>
  </fills>
  <borders count="96">
    <border>
      <left/>
      <right/>
      <top/>
      <bottom/>
      <diagonal/>
    </border>
    <border>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medium">
        <color indexed="64"/>
      </left>
      <right style="medium">
        <color indexed="64"/>
      </right>
      <top style="medium">
        <color indexed="64"/>
      </top>
      <bottom style="medium">
        <color indexed="64"/>
      </bottom>
      <diagonal/>
    </border>
    <border>
      <left style="thick">
        <color rgb="FFC00000"/>
      </left>
      <right/>
      <top style="thick">
        <color rgb="FFC00000"/>
      </top>
      <bottom/>
      <diagonal/>
    </border>
    <border>
      <left/>
      <right/>
      <top style="thick">
        <color rgb="FFC00000"/>
      </top>
      <bottom/>
      <diagonal/>
    </border>
    <border>
      <left/>
      <right style="thick">
        <color rgb="FFC00000"/>
      </right>
      <top style="thick">
        <color rgb="FFC00000"/>
      </top>
      <bottom/>
      <diagonal/>
    </border>
    <border>
      <left style="thick">
        <color rgb="FFC00000"/>
      </left>
      <right/>
      <top/>
      <bottom/>
      <diagonal/>
    </border>
    <border>
      <left/>
      <right style="thick">
        <color rgb="FFC00000"/>
      </right>
      <top/>
      <bottom/>
      <diagonal/>
    </border>
    <border>
      <left style="thick">
        <color rgb="FFC00000"/>
      </left>
      <right/>
      <top/>
      <bottom style="thick">
        <color rgb="FFC00000"/>
      </bottom>
      <diagonal/>
    </border>
    <border>
      <left/>
      <right/>
      <top/>
      <bottom style="thick">
        <color rgb="FFC00000"/>
      </bottom>
      <diagonal/>
    </border>
    <border>
      <left/>
      <right style="thick">
        <color rgb="FFC00000"/>
      </right>
      <top/>
      <bottom style="thick">
        <color rgb="FFC00000"/>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top style="medium">
        <color indexed="64"/>
      </top>
      <bottom style="medium">
        <color indexed="64"/>
      </bottom>
      <diagonal/>
    </border>
    <border>
      <left/>
      <right/>
      <top style="medium">
        <color indexed="64"/>
      </top>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medium">
        <color indexed="64"/>
      </right>
      <top/>
      <bottom/>
      <diagonal/>
    </border>
    <border>
      <left/>
      <right style="medium">
        <color indexed="64"/>
      </right>
      <top/>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rgb="FFFF0000"/>
      </bottom>
      <diagonal/>
    </border>
    <border>
      <left style="thin">
        <color indexed="64"/>
      </left>
      <right style="thin">
        <color indexed="64"/>
      </right>
      <top style="thin">
        <color indexed="64"/>
      </top>
      <bottom style="thin">
        <color rgb="FFFF0000"/>
      </bottom>
      <diagonal/>
    </border>
    <border>
      <left style="thin">
        <color indexed="64"/>
      </left>
      <right/>
      <top style="thin">
        <color indexed="64"/>
      </top>
      <bottom style="thin">
        <color rgb="FFFF0000"/>
      </bottom>
      <diagonal/>
    </border>
    <border>
      <left/>
      <right/>
      <top style="thin">
        <color indexed="64"/>
      </top>
      <bottom style="thin">
        <color rgb="FFFF0000"/>
      </bottom>
      <diagonal/>
    </border>
    <border>
      <left style="thin">
        <color indexed="64"/>
      </left>
      <right style="medium">
        <color indexed="64"/>
      </right>
      <top style="thin">
        <color indexed="64"/>
      </top>
      <bottom style="thin">
        <color rgb="FFFF0000"/>
      </bottom>
      <diagonal/>
    </border>
    <border>
      <left style="medium">
        <color indexed="64"/>
      </left>
      <right/>
      <top style="thin">
        <color indexed="64"/>
      </top>
      <bottom style="thin">
        <color rgb="FFFF0000"/>
      </bottom>
      <diagonal/>
    </border>
    <border>
      <left style="medium">
        <color indexed="64"/>
      </left>
      <right style="thin">
        <color indexed="64"/>
      </right>
      <top style="thin">
        <color indexed="64"/>
      </top>
      <bottom/>
      <diagonal/>
    </border>
    <border>
      <left style="medium">
        <color indexed="64"/>
      </left>
      <right style="thin">
        <color rgb="FFFF0000"/>
      </right>
      <top/>
      <bottom style="thin">
        <color rgb="FFFF0000"/>
      </bottom>
      <diagonal/>
    </border>
    <border>
      <left style="medium">
        <color indexed="64"/>
      </left>
      <right/>
      <top style="thin">
        <color indexed="64"/>
      </top>
      <bottom/>
      <diagonal/>
    </border>
    <border>
      <left style="medium">
        <color indexed="64"/>
      </left>
      <right style="medium">
        <color indexed="64"/>
      </right>
      <top style="thin">
        <color indexed="64"/>
      </top>
      <bottom/>
      <diagonal/>
    </border>
    <border>
      <left/>
      <right style="medium">
        <color indexed="64"/>
      </right>
      <top style="thin">
        <color rgb="FFFF0000"/>
      </top>
      <bottom style="thin">
        <color rgb="FFFF0000"/>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style="thin">
        <color indexed="64"/>
      </left>
      <right/>
      <top style="medium">
        <color indexed="64"/>
      </top>
      <bottom/>
      <diagonal/>
    </border>
    <border>
      <left style="medium">
        <color indexed="64"/>
      </left>
      <right/>
      <top/>
      <bottom style="medium">
        <color indexed="64"/>
      </bottom>
      <diagonal/>
    </border>
    <border>
      <left/>
      <right style="thin">
        <color indexed="64"/>
      </right>
      <top/>
      <bottom style="medium">
        <color indexed="64"/>
      </bottom>
      <diagonal/>
    </border>
    <border>
      <left style="medium">
        <color indexed="64"/>
      </left>
      <right/>
      <top style="thin">
        <color indexed="64"/>
      </top>
      <bottom style="medium">
        <color indexed="64"/>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s>
  <cellStyleXfs count="3">
    <xf numFmtId="0" fontId="0" fillId="0" borderId="0"/>
    <xf numFmtId="0" fontId="30" fillId="0" borderId="0" applyNumberFormat="0" applyFill="0" applyBorder="0" applyAlignment="0" applyProtection="0"/>
    <xf numFmtId="0" fontId="54" fillId="0" borderId="0"/>
  </cellStyleXfs>
  <cellXfs count="757">
    <xf numFmtId="0" fontId="0" fillId="0" borderId="0" xfId="0"/>
    <xf numFmtId="0" fontId="4" fillId="0" borderId="0" xfId="0" applyFont="1"/>
    <xf numFmtId="0" fontId="6" fillId="0" borderId="0" xfId="0" applyFont="1"/>
    <xf numFmtId="0" fontId="7" fillId="0" borderId="0" xfId="0" applyFont="1"/>
    <xf numFmtId="0" fontId="0" fillId="0" borderId="0" xfId="0" applyAlignment="1">
      <alignment horizontal="center" vertical="center"/>
    </xf>
    <xf numFmtId="0" fontId="6" fillId="0" borderId="1" xfId="0" applyFont="1" applyBorder="1"/>
    <xf numFmtId="0" fontId="0" fillId="0" borderId="1" xfId="0" applyBorder="1"/>
    <xf numFmtId="0" fontId="5" fillId="0" borderId="1" xfId="0" applyFont="1" applyBorder="1"/>
    <xf numFmtId="0" fontId="5" fillId="0" borderId="3" xfId="0" applyFont="1" applyBorder="1" applyAlignment="1">
      <alignment horizontal="center" vertical="center"/>
    </xf>
    <xf numFmtId="165" fontId="13" fillId="0" borderId="3" xfId="0" applyNumberFormat="1" applyFont="1" applyBorder="1" applyAlignment="1">
      <alignment horizontal="center" vertical="center"/>
    </xf>
    <xf numFmtId="0" fontId="5" fillId="0" borderId="0" xfId="0" applyFont="1" applyAlignment="1">
      <alignment horizontal="left"/>
    </xf>
    <xf numFmtId="0" fontId="8" fillId="0" borderId="3" xfId="0" applyFont="1" applyBorder="1" applyAlignment="1">
      <alignment horizontal="center" vertical="center"/>
    </xf>
    <xf numFmtId="0" fontId="5" fillId="0" borderId="4" xfId="0" applyFont="1" applyBorder="1"/>
    <xf numFmtId="0" fontId="5" fillId="0" borderId="2" xfId="0" applyFont="1" applyBorder="1"/>
    <xf numFmtId="0" fontId="5" fillId="0" borderId="5" xfId="0" applyFont="1" applyBorder="1"/>
    <xf numFmtId="0" fontId="5" fillId="0" borderId="6" xfId="0" applyFont="1" applyBorder="1"/>
    <xf numFmtId="0" fontId="5" fillId="0" borderId="7" xfId="0" applyFont="1" applyBorder="1"/>
    <xf numFmtId="0" fontId="5" fillId="0" borderId="8" xfId="0" applyFont="1" applyBorder="1"/>
    <xf numFmtId="0" fontId="5" fillId="0" borderId="9" xfId="0" applyFont="1" applyBorder="1"/>
    <xf numFmtId="0" fontId="5" fillId="0" borderId="10" xfId="0" applyFont="1" applyBorder="1"/>
    <xf numFmtId="0" fontId="14" fillId="0" borderId="0" xfId="0" applyFont="1"/>
    <xf numFmtId="0" fontId="15" fillId="0" borderId="3" xfId="0" applyFont="1" applyBorder="1" applyAlignment="1">
      <alignment horizontal="center" vertical="center"/>
    </xf>
    <xf numFmtId="167" fontId="8" fillId="0" borderId="3" xfId="0" applyNumberFormat="1" applyFont="1" applyBorder="1" applyAlignment="1">
      <alignment horizontal="center" vertical="center"/>
    </xf>
    <xf numFmtId="0" fontId="16" fillId="0" borderId="0" xfId="0" applyFont="1"/>
    <xf numFmtId="0" fontId="17" fillId="0" borderId="0" xfId="0" applyFont="1"/>
    <xf numFmtId="2" fontId="8" fillId="0" borderId="3" xfId="0" applyNumberFormat="1" applyFont="1" applyBorder="1" applyAlignment="1">
      <alignment horizontal="center" vertical="center"/>
    </xf>
    <xf numFmtId="0" fontId="5" fillId="0" borderId="0" xfId="0" applyFont="1" applyAlignment="1">
      <alignment horizontal="center"/>
    </xf>
    <xf numFmtId="0" fontId="7" fillId="0" borderId="1" xfId="0" applyFont="1" applyBorder="1"/>
    <xf numFmtId="0" fontId="8" fillId="0" borderId="0" xfId="0" applyFont="1"/>
    <xf numFmtId="0" fontId="0" fillId="0" borderId="0" xfId="0" applyAlignment="1">
      <alignment horizontal="left"/>
    </xf>
    <xf numFmtId="0" fontId="5" fillId="0" borderId="11" xfId="0" applyFont="1" applyBorder="1" applyAlignment="1">
      <alignment horizontal="center" vertical="center"/>
    </xf>
    <xf numFmtId="166" fontId="6" fillId="0" borderId="11" xfId="0" applyNumberFormat="1" applyFont="1" applyBorder="1" applyAlignment="1">
      <alignment horizontal="center" vertical="center"/>
    </xf>
    <xf numFmtId="165" fontId="5" fillId="0" borderId="11" xfId="0" applyNumberFormat="1" applyFont="1" applyBorder="1" applyAlignment="1">
      <alignment horizontal="center" vertical="center"/>
    </xf>
    <xf numFmtId="165" fontId="13" fillId="0" borderId="11" xfId="0" applyNumberFormat="1" applyFont="1" applyBorder="1" applyAlignment="1">
      <alignment horizontal="center" vertical="center"/>
    </xf>
    <xf numFmtId="0" fontId="6" fillId="0" borderId="3" xfId="0" applyFont="1" applyBorder="1" applyAlignment="1">
      <alignment horizontal="center" vertical="center" wrapText="1"/>
    </xf>
    <xf numFmtId="0" fontId="5" fillId="3" borderId="3" xfId="0" applyFont="1" applyFill="1" applyBorder="1" applyAlignment="1" applyProtection="1">
      <alignment horizontal="center" vertical="center"/>
      <protection locked="0"/>
    </xf>
    <xf numFmtId="0" fontId="5" fillId="0" borderId="11" xfId="0" applyFont="1" applyBorder="1" applyAlignment="1" applyProtection="1">
      <alignment horizontal="center" vertical="center"/>
      <protection locked="0"/>
    </xf>
    <xf numFmtId="164" fontId="13" fillId="3" borderId="3" xfId="0" applyNumberFormat="1" applyFont="1" applyFill="1" applyBorder="1" applyAlignment="1" applyProtection="1">
      <alignment horizontal="center" vertical="center"/>
      <protection locked="0"/>
    </xf>
    <xf numFmtId="0" fontId="13" fillId="0" borderId="4" xfId="0" applyFont="1" applyBorder="1"/>
    <xf numFmtId="0" fontId="0" fillId="0" borderId="2" xfId="0" applyBorder="1"/>
    <xf numFmtId="0" fontId="13" fillId="0" borderId="12" xfId="0" applyFont="1" applyBorder="1"/>
    <xf numFmtId="0" fontId="13" fillId="0" borderId="6" xfId="0" applyFont="1" applyBorder="1"/>
    <xf numFmtId="0" fontId="0" fillId="5" borderId="0" xfId="0" applyFill="1"/>
    <xf numFmtId="0" fontId="20" fillId="0" borderId="0" xfId="0" applyFont="1"/>
    <xf numFmtId="0" fontId="5" fillId="0" borderId="11" xfId="0" applyFont="1" applyBorder="1" applyAlignment="1">
      <alignment vertical="center" wrapText="1"/>
    </xf>
    <xf numFmtId="0" fontId="5" fillId="0" borderId="0" xfId="0" applyFont="1"/>
    <xf numFmtId="0" fontId="21" fillId="0" borderId="0" xfId="0" applyFont="1"/>
    <xf numFmtId="0" fontId="2" fillId="0" borderId="0" xfId="0" applyFont="1"/>
    <xf numFmtId="166" fontId="13" fillId="0" borderId="11" xfId="0" applyNumberFormat="1" applyFont="1" applyBorder="1" applyAlignment="1">
      <alignment horizontal="center" vertical="center" wrapText="1"/>
    </xf>
    <xf numFmtId="165" fontId="6" fillId="0" borderId="0" xfId="0" applyNumberFormat="1" applyFont="1" applyAlignment="1">
      <alignment horizontal="right"/>
    </xf>
    <xf numFmtId="0" fontId="0" fillId="0" borderId="12" xfId="0" applyBorder="1"/>
    <xf numFmtId="0" fontId="0" fillId="0" borderId="13" xfId="0" applyBorder="1"/>
    <xf numFmtId="0" fontId="0" fillId="0" borderId="6" xfId="0" applyBorder="1"/>
    <xf numFmtId="0" fontId="8" fillId="0" borderId="0" xfId="0" applyFont="1" applyAlignment="1">
      <alignment horizontal="center"/>
    </xf>
    <xf numFmtId="165" fontId="7" fillId="0" borderId="0" xfId="0" applyNumberFormat="1" applyFont="1" applyAlignment="1">
      <alignment horizontal="right"/>
    </xf>
    <xf numFmtId="2" fontId="0" fillId="0" borderId="0" xfId="0" applyNumberFormat="1"/>
    <xf numFmtId="0" fontId="23" fillId="0" borderId="0" xfId="0" applyFont="1"/>
    <xf numFmtId="0" fontId="22" fillId="0" borderId="0" xfId="0" applyFont="1" applyAlignment="1">
      <alignment vertical="top" wrapText="1"/>
    </xf>
    <xf numFmtId="0" fontId="5" fillId="0" borderId="13" xfId="0" applyFont="1" applyBorder="1"/>
    <xf numFmtId="0" fontId="0" fillId="7" borderId="0" xfId="0" applyFill="1"/>
    <xf numFmtId="0" fontId="0" fillId="7" borderId="4" xfId="0" applyFill="1" applyBorder="1"/>
    <xf numFmtId="0" fontId="0" fillId="7" borderId="2" xfId="0" applyFill="1" applyBorder="1"/>
    <xf numFmtId="0" fontId="0" fillId="7" borderId="5" xfId="0" applyFill="1" applyBorder="1"/>
    <xf numFmtId="0" fontId="0" fillId="7" borderId="12" xfId="0" applyFill="1" applyBorder="1"/>
    <xf numFmtId="0" fontId="0" fillId="7" borderId="13" xfId="0" applyFill="1" applyBorder="1"/>
    <xf numFmtId="0" fontId="25" fillId="7" borderId="12" xfId="0" applyFont="1" applyFill="1" applyBorder="1"/>
    <xf numFmtId="0" fontId="26" fillId="7" borderId="12" xfId="0" applyFont="1" applyFill="1" applyBorder="1"/>
    <xf numFmtId="0" fontId="24" fillId="7" borderId="0" xfId="0" applyFont="1" applyFill="1"/>
    <xf numFmtId="0" fontId="24" fillId="7" borderId="13" xfId="0" applyFont="1" applyFill="1" applyBorder="1"/>
    <xf numFmtId="17" fontId="27" fillId="7" borderId="12" xfId="0" quotePrefix="1" applyNumberFormat="1" applyFont="1" applyFill="1" applyBorder="1"/>
    <xf numFmtId="0" fontId="28" fillId="7" borderId="12" xfId="0" applyFont="1" applyFill="1" applyBorder="1"/>
    <xf numFmtId="0" fontId="29" fillId="7" borderId="12" xfId="0" applyFont="1" applyFill="1" applyBorder="1"/>
    <xf numFmtId="0" fontId="31" fillId="7" borderId="12" xfId="1" applyFont="1" applyFill="1" applyBorder="1"/>
    <xf numFmtId="0" fontId="27" fillId="7" borderId="12" xfId="0" applyFont="1" applyFill="1" applyBorder="1"/>
    <xf numFmtId="0" fontId="32" fillId="7" borderId="12" xfId="0" applyFont="1" applyFill="1" applyBorder="1"/>
    <xf numFmtId="0" fontId="33" fillId="7" borderId="12" xfId="1" applyFont="1" applyFill="1" applyBorder="1"/>
    <xf numFmtId="0" fontId="27" fillId="7" borderId="12" xfId="1" applyFont="1" applyFill="1" applyBorder="1"/>
    <xf numFmtId="0" fontId="34" fillId="7" borderId="0" xfId="0" applyFont="1" applyFill="1"/>
    <xf numFmtId="0" fontId="34" fillId="7" borderId="13" xfId="0" applyFont="1" applyFill="1" applyBorder="1"/>
    <xf numFmtId="0" fontId="29" fillId="7" borderId="0" xfId="0" applyFont="1" applyFill="1"/>
    <xf numFmtId="0" fontId="29" fillId="7" borderId="13" xfId="0" applyFont="1" applyFill="1" applyBorder="1"/>
    <xf numFmtId="0" fontId="35" fillId="7" borderId="12" xfId="0" applyFont="1" applyFill="1" applyBorder="1"/>
    <xf numFmtId="0" fontId="33" fillId="7" borderId="0" xfId="1" applyFont="1" applyFill="1" applyBorder="1"/>
    <xf numFmtId="0" fontId="38" fillId="7" borderId="12" xfId="0" applyFont="1" applyFill="1" applyBorder="1"/>
    <xf numFmtId="0" fontId="29" fillId="7" borderId="0" xfId="0" quotePrefix="1" applyFont="1" applyFill="1"/>
    <xf numFmtId="0" fontId="36" fillId="7" borderId="0" xfId="0" applyFont="1" applyFill="1" applyAlignment="1">
      <alignment vertical="top" wrapText="1"/>
    </xf>
    <xf numFmtId="0" fontId="39" fillId="7" borderId="12" xfId="0" applyFont="1" applyFill="1" applyBorder="1"/>
    <xf numFmtId="0" fontId="5" fillId="7" borderId="12" xfId="0" applyFont="1" applyFill="1" applyBorder="1" applyAlignment="1" applyProtection="1">
      <alignment horizontal="center" vertical="center"/>
      <protection locked="0"/>
    </xf>
    <xf numFmtId="0" fontId="38" fillId="7" borderId="12" xfId="1" applyFont="1" applyFill="1" applyBorder="1"/>
    <xf numFmtId="0" fontId="38" fillId="7" borderId="0" xfId="1" applyFont="1" applyFill="1" applyBorder="1" applyAlignment="1">
      <alignment vertical="top" wrapText="1"/>
    </xf>
    <xf numFmtId="0" fontId="38" fillId="7" borderId="13" xfId="1" applyFont="1" applyFill="1" applyBorder="1" applyAlignment="1">
      <alignment vertical="top" wrapText="1"/>
    </xf>
    <xf numFmtId="0" fontId="38" fillId="7" borderId="12" xfId="1" applyFont="1" applyFill="1" applyBorder="1" applyAlignment="1">
      <alignment vertical="top" wrapText="1"/>
    </xf>
    <xf numFmtId="0" fontId="29" fillId="7" borderId="0" xfId="0" quotePrefix="1" applyFont="1" applyFill="1" applyAlignment="1" applyProtection="1">
      <alignment vertical="center"/>
      <protection locked="0"/>
    </xf>
    <xf numFmtId="0" fontId="27" fillId="7" borderId="0" xfId="1" quotePrefix="1" applyFont="1" applyFill="1" applyBorder="1" applyAlignment="1">
      <alignment horizontal="left" vertical="top"/>
    </xf>
    <xf numFmtId="0" fontId="38" fillId="7" borderId="12" xfId="1" applyFont="1" applyFill="1" applyBorder="1" applyAlignment="1">
      <alignment horizontal="left" vertical="top" wrapText="1"/>
    </xf>
    <xf numFmtId="0" fontId="44" fillId="0" borderId="0" xfId="0" applyFont="1"/>
    <xf numFmtId="0" fontId="38" fillId="7" borderId="0" xfId="1" applyFont="1" applyFill="1" applyBorder="1"/>
    <xf numFmtId="0" fontId="0" fillId="2" borderId="3" xfId="0" applyFill="1" applyBorder="1" applyAlignment="1" applyProtection="1">
      <alignment horizontal="center" vertical="center"/>
      <protection locked="0"/>
    </xf>
    <xf numFmtId="0" fontId="5" fillId="4" borderId="3" xfId="0" applyFont="1" applyFill="1" applyBorder="1" applyAlignment="1">
      <alignment vertical="center"/>
    </xf>
    <xf numFmtId="0" fontId="18" fillId="2" borderId="3" xfId="0" applyFont="1" applyFill="1" applyBorder="1" applyAlignment="1" applyProtection="1">
      <alignment vertical="center" wrapText="1"/>
      <protection locked="0"/>
    </xf>
    <xf numFmtId="0" fontId="0" fillId="4" borderId="3" xfId="0" applyFill="1" applyBorder="1" applyProtection="1">
      <protection locked="0"/>
    </xf>
    <xf numFmtId="0" fontId="5" fillId="0" borderId="3" xfId="0" applyFont="1" applyBorder="1" applyAlignment="1">
      <alignment wrapText="1"/>
    </xf>
    <xf numFmtId="0" fontId="13" fillId="0" borderId="1" xfId="0" applyFont="1" applyBorder="1"/>
    <xf numFmtId="0" fontId="0" fillId="0" borderId="20" xfId="0" applyBorder="1"/>
    <xf numFmtId="0" fontId="29" fillId="7" borderId="12" xfId="0" applyFont="1" applyFill="1" applyBorder="1" applyAlignment="1">
      <alignment horizontal="left" vertical="top" wrapText="1"/>
    </xf>
    <xf numFmtId="0" fontId="29" fillId="7" borderId="0" xfId="0" applyFont="1" applyFill="1" applyAlignment="1">
      <alignment horizontal="left" vertical="top" wrapText="1"/>
    </xf>
    <xf numFmtId="0" fontId="29" fillId="7" borderId="13" xfId="0" applyFont="1" applyFill="1" applyBorder="1" applyAlignment="1">
      <alignment horizontal="left" vertical="top" wrapText="1"/>
    </xf>
    <xf numFmtId="0" fontId="27" fillId="7" borderId="0" xfId="1" applyFont="1" applyFill="1" applyBorder="1" applyAlignment="1">
      <alignment horizontal="left" vertical="top" wrapText="1"/>
    </xf>
    <xf numFmtId="0" fontId="27" fillId="7" borderId="13" xfId="1" applyFont="1" applyFill="1" applyBorder="1" applyAlignment="1">
      <alignment horizontal="left" vertical="top" wrapText="1"/>
    </xf>
    <xf numFmtId="0" fontId="0" fillId="10" borderId="0" xfId="0" applyFill="1"/>
    <xf numFmtId="0" fontId="5" fillId="0" borderId="11" xfId="0" applyFont="1" applyBorder="1" applyAlignment="1">
      <alignment horizontal="center" vertical="center" wrapText="1"/>
    </xf>
    <xf numFmtId="0" fontId="58" fillId="7" borderId="6" xfId="1" applyFont="1" applyFill="1" applyBorder="1"/>
    <xf numFmtId="0" fontId="58" fillId="7" borderId="11" xfId="1" applyFont="1" applyFill="1" applyBorder="1"/>
    <xf numFmtId="0" fontId="59" fillId="7" borderId="0" xfId="0" applyFont="1" applyFill="1"/>
    <xf numFmtId="0" fontId="60" fillId="7" borderId="12" xfId="1" applyFont="1" applyFill="1" applyBorder="1"/>
    <xf numFmtId="0" fontId="45" fillId="7" borderId="0" xfId="0" applyFont="1" applyFill="1"/>
    <xf numFmtId="0" fontId="29" fillId="7" borderId="0" xfId="0" applyFont="1" applyFill="1" applyAlignment="1">
      <alignment vertical="center" wrapText="1"/>
    </xf>
    <xf numFmtId="0" fontId="5" fillId="2" borderId="16" xfId="0" applyFont="1" applyFill="1" applyBorder="1" applyAlignment="1" applyProtection="1">
      <alignment vertical="center"/>
      <protection locked="0"/>
    </xf>
    <xf numFmtId="0" fontId="5" fillId="2" borderId="16" xfId="0" applyFont="1" applyFill="1" applyBorder="1" applyProtection="1">
      <protection locked="0"/>
    </xf>
    <xf numFmtId="164" fontId="0" fillId="0" borderId="10" xfId="0" applyNumberFormat="1" applyBorder="1"/>
    <xf numFmtId="0" fontId="5" fillId="2" borderId="28" xfId="0" applyFont="1" applyFill="1" applyBorder="1" applyAlignment="1" applyProtection="1">
      <alignment horizontal="center" vertical="center"/>
      <protection locked="0"/>
    </xf>
    <xf numFmtId="0" fontId="62" fillId="0" borderId="0" xfId="0" applyFont="1"/>
    <xf numFmtId="0" fontId="63" fillId="0" borderId="0" xfId="0" applyFont="1"/>
    <xf numFmtId="164" fontId="5" fillId="0" borderId="3" xfId="0" applyNumberFormat="1" applyFont="1" applyBorder="1" applyAlignment="1">
      <alignment horizontal="center"/>
    </xf>
    <xf numFmtId="0" fontId="5" fillId="0" borderId="3" xfId="0" applyFont="1" applyBorder="1" applyAlignment="1" applyProtection="1">
      <alignment horizontal="center" vertical="center"/>
      <protection locked="0"/>
    </xf>
    <xf numFmtId="0" fontId="5" fillId="2" borderId="28" xfId="0" applyFont="1" applyFill="1" applyBorder="1" applyAlignment="1" applyProtection="1">
      <alignment horizontal="center"/>
      <protection locked="0"/>
    </xf>
    <xf numFmtId="0" fontId="0" fillId="0" borderId="31" xfId="0" applyBorder="1"/>
    <xf numFmtId="0" fontId="0" fillId="0" borderId="33" xfId="0" applyBorder="1"/>
    <xf numFmtId="0" fontId="0" fillId="0" borderId="36" xfId="0" applyBorder="1"/>
    <xf numFmtId="0" fontId="4" fillId="0" borderId="88" xfId="0" applyFont="1" applyBorder="1"/>
    <xf numFmtId="0" fontId="4" fillId="0" borderId="41" xfId="0" applyFont="1" applyBorder="1"/>
    <xf numFmtId="0" fontId="4" fillId="0" borderId="67" xfId="0" applyFont="1" applyBorder="1"/>
    <xf numFmtId="0" fontId="4" fillId="0" borderId="12" xfId="0" applyFont="1" applyBorder="1"/>
    <xf numFmtId="0" fontId="4" fillId="0" borderId="51" xfId="0" applyFont="1" applyBorder="1"/>
    <xf numFmtId="0" fontId="4" fillId="0" borderId="13" xfId="0" applyFont="1" applyBorder="1"/>
    <xf numFmtId="0" fontId="4" fillId="0" borderId="52" xfId="0" applyFont="1" applyBorder="1"/>
    <xf numFmtId="166" fontId="0" fillId="0" borderId="0" xfId="0" applyNumberFormat="1"/>
    <xf numFmtId="0" fontId="21" fillId="9" borderId="0" xfId="0" applyFont="1" applyFill="1"/>
    <xf numFmtId="0" fontId="0" fillId="9" borderId="0" xfId="0" applyFill="1"/>
    <xf numFmtId="0" fontId="20" fillId="9" borderId="0" xfId="0" applyFont="1" applyFill="1"/>
    <xf numFmtId="0" fontId="69" fillId="0" borderId="0" xfId="0" applyFont="1"/>
    <xf numFmtId="0" fontId="70" fillId="0" borderId="1" xfId="0" applyFont="1" applyBorder="1"/>
    <xf numFmtId="0" fontId="71" fillId="0" borderId="29" xfId="0" applyFont="1" applyBorder="1"/>
    <xf numFmtId="0" fontId="73" fillId="0" borderId="30" xfId="0" applyFont="1" applyBorder="1"/>
    <xf numFmtId="0" fontId="71" fillId="0" borderId="32" xfId="0" applyFont="1" applyBorder="1"/>
    <xf numFmtId="0" fontId="73" fillId="0" borderId="35" xfId="0" applyFont="1" applyBorder="1"/>
    <xf numFmtId="168" fontId="0" fillId="0" borderId="0" xfId="0" applyNumberFormat="1"/>
    <xf numFmtId="1" fontId="0" fillId="0" borderId="0" xfId="0" applyNumberFormat="1"/>
    <xf numFmtId="0" fontId="5" fillId="3" borderId="11" xfId="0" applyFont="1" applyFill="1" applyBorder="1" applyAlignment="1" applyProtection="1">
      <alignment horizontal="center" vertical="center"/>
      <protection locked="0"/>
    </xf>
    <xf numFmtId="1" fontId="5" fillId="3" borderId="3" xfId="0" applyNumberFormat="1" applyFont="1" applyFill="1" applyBorder="1" applyAlignment="1" applyProtection="1">
      <alignment horizontal="center" vertical="center"/>
      <protection locked="0"/>
    </xf>
    <xf numFmtId="164" fontId="13" fillId="3" borderId="11" xfId="0" applyNumberFormat="1" applyFont="1" applyFill="1" applyBorder="1" applyAlignment="1" applyProtection="1">
      <alignment horizontal="center" vertical="center"/>
      <protection locked="0"/>
    </xf>
    <xf numFmtId="0" fontId="8" fillId="0" borderId="1" xfId="0" applyFont="1" applyBorder="1" applyAlignment="1"/>
    <xf numFmtId="0" fontId="0" fillId="0" borderId="0" xfId="0" applyFill="1"/>
    <xf numFmtId="49" fontId="0" fillId="0" borderId="0" xfId="0" applyNumberFormat="1" applyFill="1"/>
    <xf numFmtId="0" fontId="4" fillId="0" borderId="0" xfId="0" applyFont="1" applyFill="1"/>
    <xf numFmtId="0" fontId="3" fillId="0" borderId="0" xfId="0" applyFont="1" applyFill="1"/>
    <xf numFmtId="49" fontId="0" fillId="5" borderId="0" xfId="0" applyNumberFormat="1" applyFill="1"/>
    <xf numFmtId="164" fontId="6" fillId="0" borderId="11" xfId="0" applyNumberFormat="1" applyFont="1" applyBorder="1" applyAlignment="1" applyProtection="1">
      <alignment horizontal="center" vertical="center"/>
    </xf>
    <xf numFmtId="2" fontId="6" fillId="0" borderId="3" xfId="0" applyNumberFormat="1" applyFont="1" applyBorder="1" applyAlignment="1">
      <alignment horizontal="center" vertical="center" wrapText="1"/>
    </xf>
    <xf numFmtId="0" fontId="48" fillId="0" borderId="0" xfId="0" applyFont="1" applyAlignment="1" applyProtection="1">
      <alignment horizontal="center"/>
      <protection locked="0"/>
    </xf>
    <xf numFmtId="0" fontId="34" fillId="0" borderId="0" xfId="0" applyFont="1" applyAlignment="1" applyProtection="1">
      <alignment horizontal="center" vertical="center"/>
      <protection locked="0"/>
    </xf>
    <xf numFmtId="0" fontId="34" fillId="0" borderId="0" xfId="0" applyFont="1" applyProtection="1">
      <protection locked="0"/>
    </xf>
    <xf numFmtId="0" fontId="50" fillId="9" borderId="1" xfId="0" applyFont="1" applyFill="1" applyBorder="1" applyAlignment="1" applyProtection="1">
      <alignment horizontal="center" vertical="center"/>
      <protection locked="0"/>
    </xf>
    <xf numFmtId="0" fontId="50" fillId="9" borderId="11" xfId="0" applyFont="1" applyFill="1" applyBorder="1" applyAlignment="1" applyProtection="1">
      <alignment horizontal="center" vertical="center"/>
      <protection locked="0"/>
    </xf>
    <xf numFmtId="0" fontId="50" fillId="9" borderId="20" xfId="0" applyFont="1" applyFill="1" applyBorder="1" applyAlignment="1" applyProtection="1">
      <alignment horizontal="center" vertical="center"/>
      <protection locked="0"/>
    </xf>
    <xf numFmtId="0" fontId="50" fillId="9" borderId="48" xfId="0" applyFont="1" applyFill="1" applyBorder="1" applyAlignment="1" applyProtection="1">
      <alignment horizontal="center" vertical="center"/>
      <protection locked="0"/>
    </xf>
    <xf numFmtId="0" fontId="50" fillId="9" borderId="44" xfId="0" applyFont="1" applyFill="1" applyBorder="1" applyAlignment="1" applyProtection="1">
      <alignment horizontal="center" vertical="center"/>
      <protection locked="0"/>
    </xf>
    <xf numFmtId="0" fontId="50" fillId="9" borderId="6" xfId="0" applyFont="1" applyFill="1" applyBorder="1" applyAlignment="1" applyProtection="1">
      <alignment horizontal="center" vertical="center"/>
      <protection locked="0"/>
    </xf>
    <xf numFmtId="0" fontId="50" fillId="9" borderId="42" xfId="0" applyFont="1" applyFill="1" applyBorder="1" applyAlignment="1" applyProtection="1">
      <alignment horizontal="center" vertical="center" wrapText="1"/>
      <protection locked="0"/>
    </xf>
    <xf numFmtId="0" fontId="50" fillId="9" borderId="53" xfId="0" applyFont="1" applyFill="1" applyBorder="1" applyAlignment="1" applyProtection="1">
      <alignment horizontal="center" vertical="center" wrapText="1"/>
      <protection locked="0"/>
    </xf>
    <xf numFmtId="0" fontId="50" fillId="9" borderId="3" xfId="0" applyFont="1" applyFill="1" applyBorder="1" applyAlignment="1" applyProtection="1">
      <alignment horizontal="center" vertical="center" wrapText="1"/>
      <protection locked="0"/>
    </xf>
    <xf numFmtId="0" fontId="50" fillId="9" borderId="18" xfId="0" applyFont="1" applyFill="1" applyBorder="1" applyAlignment="1" applyProtection="1">
      <alignment horizontal="center" vertical="center" wrapText="1"/>
      <protection locked="0"/>
    </xf>
    <xf numFmtId="0" fontId="50" fillId="9" borderId="10" xfId="0" applyFont="1" applyFill="1" applyBorder="1" applyAlignment="1" applyProtection="1">
      <alignment horizontal="center" vertical="center" wrapText="1"/>
      <protection locked="0"/>
    </xf>
    <xf numFmtId="0" fontId="50" fillId="9" borderId="9" xfId="0" applyFont="1" applyFill="1" applyBorder="1" applyAlignment="1" applyProtection="1">
      <alignment horizontal="center" vertical="center" wrapText="1"/>
      <protection locked="0"/>
    </xf>
    <xf numFmtId="0" fontId="50" fillId="9" borderId="8" xfId="0" applyFont="1" applyFill="1" applyBorder="1" applyAlignment="1" applyProtection="1">
      <alignment horizontal="center" vertical="center" wrapText="1"/>
      <protection locked="0"/>
    </xf>
    <xf numFmtId="0" fontId="27" fillId="9" borderId="8" xfId="0" applyFont="1" applyFill="1" applyBorder="1" applyAlignment="1" applyProtection="1">
      <alignment horizontal="center" vertical="center" wrapText="1"/>
      <protection locked="0"/>
    </xf>
    <xf numFmtId="0" fontId="50" fillId="9" borderId="51" xfId="0" applyFont="1" applyFill="1" applyBorder="1" applyAlignment="1" applyProtection="1">
      <alignment vertical="center" wrapText="1"/>
      <protection locked="0"/>
    </xf>
    <xf numFmtId="0" fontId="49" fillId="9" borderId="92" xfId="0" applyFont="1" applyFill="1" applyBorder="1" applyAlignment="1" applyProtection="1">
      <alignment vertical="center" wrapText="1"/>
      <protection locked="0"/>
    </xf>
    <xf numFmtId="0" fontId="51" fillId="9" borderId="59" xfId="0" applyFont="1" applyFill="1" applyBorder="1" applyAlignment="1" applyProtection="1">
      <alignment horizontal="center" vertical="center" wrapText="1"/>
      <protection locked="0"/>
    </xf>
    <xf numFmtId="0" fontId="50" fillId="9" borderId="57" xfId="0" applyFont="1" applyFill="1" applyBorder="1" applyAlignment="1" applyProtection="1">
      <alignment horizontal="center" vertical="center" wrapText="1"/>
      <protection locked="0"/>
    </xf>
    <xf numFmtId="0" fontId="50" fillId="9" borderId="56" xfId="0" applyFont="1" applyFill="1" applyBorder="1" applyAlignment="1" applyProtection="1">
      <alignment horizontal="center" vertical="center" wrapText="1"/>
      <protection locked="0"/>
    </xf>
    <xf numFmtId="0" fontId="50" fillId="9" borderId="55" xfId="0" applyFont="1" applyFill="1" applyBorder="1" applyAlignment="1" applyProtection="1">
      <alignment horizontal="center" vertical="center" wrapText="1"/>
      <protection locked="0"/>
    </xf>
    <xf numFmtId="0" fontId="50" fillId="9" borderId="54" xfId="0" applyFont="1" applyFill="1" applyBorder="1" applyAlignment="1" applyProtection="1">
      <alignment horizontal="center" vertical="center" wrapText="1"/>
      <protection locked="0"/>
    </xf>
    <xf numFmtId="0" fontId="50" fillId="9" borderId="58" xfId="0" applyFont="1" applyFill="1" applyBorder="1" applyAlignment="1" applyProtection="1">
      <alignment horizontal="center" vertical="center" wrapText="1"/>
      <protection locked="0"/>
    </xf>
    <xf numFmtId="0" fontId="50" fillId="9" borderId="59" xfId="0" applyFont="1" applyFill="1" applyBorder="1" applyAlignment="1" applyProtection="1">
      <alignment horizontal="center" vertical="center" wrapText="1"/>
      <protection locked="0"/>
    </xf>
    <xf numFmtId="0" fontId="50" fillId="9" borderId="60" xfId="0" applyFont="1" applyFill="1" applyBorder="1" applyAlignment="1" applyProtection="1">
      <alignment horizontal="center" vertical="center" wrapText="1"/>
      <protection locked="0"/>
    </xf>
    <xf numFmtId="0" fontId="50" fillId="9" borderId="85" xfId="0" applyFont="1" applyFill="1" applyBorder="1" applyAlignment="1" applyProtection="1">
      <alignment vertical="center" wrapText="1"/>
      <protection locked="0"/>
    </xf>
    <xf numFmtId="0" fontId="49" fillId="8" borderId="63" xfId="0" applyFont="1" applyFill="1" applyBorder="1" applyAlignment="1" applyProtection="1">
      <alignment vertical="center" wrapText="1"/>
      <protection locked="0"/>
    </xf>
    <xf numFmtId="0" fontId="51" fillId="8" borderId="64" xfId="0" applyFont="1" applyFill="1" applyBorder="1" applyAlignment="1" applyProtection="1">
      <alignment horizontal="center" vertical="center" wrapText="1"/>
      <protection locked="0"/>
    </xf>
    <xf numFmtId="0" fontId="50" fillId="8" borderId="23" xfId="0" applyFont="1" applyFill="1" applyBorder="1" applyAlignment="1" applyProtection="1">
      <alignment horizontal="center" vertical="center" wrapText="1"/>
      <protection locked="0"/>
    </xf>
    <xf numFmtId="0" fontId="50" fillId="8" borderId="25" xfId="0" applyFont="1" applyFill="1" applyBorder="1" applyAlignment="1" applyProtection="1">
      <alignment horizontal="center" vertical="center" wrapText="1"/>
      <protection locked="0"/>
    </xf>
    <xf numFmtId="0" fontId="50" fillId="8" borderId="24" xfId="0" applyFont="1" applyFill="1" applyBorder="1" applyAlignment="1" applyProtection="1">
      <alignment horizontal="center" vertical="center" wrapText="1"/>
      <protection locked="0"/>
    </xf>
    <xf numFmtId="0" fontId="50" fillId="8" borderId="63" xfId="0" applyFont="1" applyFill="1" applyBorder="1" applyAlignment="1" applyProtection="1">
      <alignment horizontal="center" vertical="center" wrapText="1"/>
      <protection locked="0"/>
    </xf>
    <xf numFmtId="0" fontId="50" fillId="8" borderId="37" xfId="0" applyFont="1" applyFill="1" applyBorder="1" applyAlignment="1" applyProtection="1">
      <alignment horizontal="center" vertical="center" wrapText="1"/>
      <protection locked="0"/>
    </xf>
    <xf numFmtId="0" fontId="50" fillId="8" borderId="64" xfId="0" applyFont="1" applyFill="1" applyBorder="1" applyAlignment="1" applyProtection="1">
      <alignment horizontal="center" vertical="center" wrapText="1"/>
      <protection locked="0"/>
    </xf>
    <xf numFmtId="0" fontId="50" fillId="8" borderId="65" xfId="0" applyFont="1" applyFill="1" applyBorder="1" applyAlignment="1" applyProtection="1">
      <alignment horizontal="center" vertical="center" wrapText="1"/>
      <protection locked="0"/>
    </xf>
    <xf numFmtId="0" fontId="50" fillId="8" borderId="66" xfId="0" applyFont="1" applyFill="1" applyBorder="1" applyAlignment="1" applyProtection="1">
      <alignment horizontal="center" vertical="center" wrapText="1"/>
      <protection locked="0"/>
    </xf>
    <xf numFmtId="0" fontId="50" fillId="8" borderId="15" xfId="0" applyFont="1" applyFill="1" applyBorder="1" applyAlignment="1" applyProtection="1">
      <alignment horizontal="center" vertical="center" wrapText="1"/>
      <protection locked="0"/>
    </xf>
    <xf numFmtId="0" fontId="50" fillId="8" borderId="67" xfId="0" applyFont="1" applyFill="1" applyBorder="1" applyAlignment="1" applyProtection="1">
      <alignment horizontal="center" vertical="center" wrapText="1"/>
      <protection locked="0"/>
    </xf>
    <xf numFmtId="0" fontId="50" fillId="8" borderId="61" xfId="0" applyFont="1" applyFill="1" applyBorder="1" applyAlignment="1" applyProtection="1">
      <alignment horizontal="center" vertical="center" wrapText="1"/>
      <protection locked="0"/>
    </xf>
    <xf numFmtId="0" fontId="52" fillId="8" borderId="16" xfId="0" applyFont="1" applyFill="1" applyBorder="1" applyAlignment="1" applyProtection="1">
      <alignment horizontal="center" vertical="center" wrapText="1"/>
      <protection locked="0"/>
    </xf>
    <xf numFmtId="0" fontId="52" fillId="10" borderId="23" xfId="0" applyFont="1" applyFill="1" applyBorder="1" applyAlignment="1" applyProtection="1">
      <alignment vertical="center" wrapText="1"/>
      <protection locked="0"/>
    </xf>
    <xf numFmtId="0" fontId="51" fillId="10" borderId="24" xfId="0" applyFont="1" applyFill="1" applyBorder="1" applyAlignment="1" applyProtection="1">
      <alignment horizontal="center" vertical="center"/>
      <protection locked="0"/>
    </xf>
    <xf numFmtId="0" fontId="34" fillId="10" borderId="23" xfId="0" applyFont="1" applyFill="1" applyBorder="1" applyAlignment="1" applyProtection="1">
      <alignment horizontal="center" vertical="center"/>
      <protection locked="0"/>
    </xf>
    <xf numFmtId="0" fontId="34" fillId="10" borderId="25" xfId="0" applyFont="1" applyFill="1" applyBorder="1" applyAlignment="1" applyProtection="1">
      <alignment horizontal="center" vertical="center"/>
      <protection locked="0"/>
    </xf>
    <xf numFmtId="0" fontId="34" fillId="10" borderId="24" xfId="0" applyFont="1" applyFill="1" applyBorder="1" applyAlignment="1" applyProtection="1">
      <alignment horizontal="center" vertical="center"/>
      <protection locked="0"/>
    </xf>
    <xf numFmtId="0" fontId="34" fillId="10" borderId="40" xfId="0" applyFont="1" applyFill="1" applyBorder="1" applyAlignment="1" applyProtection="1">
      <alignment horizontal="center" vertical="center"/>
      <protection locked="0"/>
    </xf>
    <xf numFmtId="0" fontId="34" fillId="10" borderId="17" xfId="0" applyFont="1" applyFill="1" applyBorder="1" applyAlignment="1" applyProtection="1">
      <alignment horizontal="center" vertical="center"/>
      <protection locked="0"/>
    </xf>
    <xf numFmtId="0" fontId="34" fillId="10" borderId="15" xfId="0" applyFont="1" applyFill="1" applyBorder="1" applyAlignment="1" applyProtection="1">
      <alignment horizontal="center" vertical="center"/>
      <protection locked="0"/>
    </xf>
    <xf numFmtId="0" fontId="34" fillId="10" borderId="68" xfId="0" applyFont="1" applyFill="1" applyBorder="1" applyAlignment="1" applyProtection="1">
      <alignment horizontal="center" vertical="center"/>
      <protection locked="0"/>
    </xf>
    <xf numFmtId="0" fontId="34" fillId="10" borderId="28" xfId="0" applyFont="1" applyFill="1" applyBorder="1" applyAlignment="1" applyProtection="1">
      <alignment horizontal="center" vertical="center"/>
      <protection locked="0"/>
    </xf>
    <xf numFmtId="0" fontId="34" fillId="10" borderId="16" xfId="0" applyFont="1" applyFill="1" applyBorder="1" applyAlignment="1" applyProtection="1">
      <alignment horizontal="center" vertical="center"/>
      <protection locked="0"/>
    </xf>
    <xf numFmtId="0" fontId="50" fillId="8" borderId="38" xfId="0" applyFont="1" applyFill="1" applyBorder="1" applyAlignment="1" applyProtection="1">
      <alignment vertical="center" wrapText="1"/>
      <protection locked="0"/>
    </xf>
    <xf numFmtId="0" fontId="51" fillId="11" borderId="50" xfId="0" applyFont="1" applyFill="1" applyBorder="1" applyAlignment="1" applyProtection="1">
      <alignment horizontal="center" vertical="center"/>
      <protection locked="0"/>
    </xf>
    <xf numFmtId="0" fontId="34" fillId="0" borderId="38" xfId="0" applyFont="1" applyBorder="1" applyAlignment="1" applyProtection="1">
      <alignment horizontal="center" vertical="center"/>
      <protection locked="0"/>
    </xf>
    <xf numFmtId="0" fontId="34" fillId="8" borderId="49" xfId="0" applyFont="1" applyFill="1" applyBorder="1" applyAlignment="1" applyProtection="1">
      <alignment horizontal="center" vertical="center"/>
      <protection locked="0"/>
    </xf>
    <xf numFmtId="0" fontId="34" fillId="8" borderId="50" xfId="0" applyFont="1" applyFill="1" applyBorder="1" applyAlignment="1" applyProtection="1">
      <alignment horizontal="center" vertical="center"/>
      <protection locked="0"/>
    </xf>
    <xf numFmtId="0" fontId="34" fillId="8" borderId="69" xfId="0" applyFont="1" applyFill="1" applyBorder="1" applyAlignment="1" applyProtection="1">
      <alignment horizontal="center" vertical="center"/>
      <protection locked="0"/>
    </xf>
    <xf numFmtId="0" fontId="34" fillId="8" borderId="46" xfId="0" applyFont="1" applyFill="1" applyBorder="1" applyAlignment="1" applyProtection="1">
      <alignment horizontal="center" vertical="center"/>
      <protection locked="0"/>
    </xf>
    <xf numFmtId="0" fontId="34" fillId="0" borderId="39" xfId="0" applyFont="1" applyBorder="1" applyAlignment="1" applyProtection="1">
      <alignment horizontal="center" vertical="center"/>
      <protection locked="0"/>
    </xf>
    <xf numFmtId="0" fontId="34" fillId="0" borderId="49" xfId="0" applyFont="1" applyBorder="1" applyAlignment="1" applyProtection="1">
      <alignment horizontal="center" vertical="center"/>
      <protection locked="0"/>
    </xf>
    <xf numFmtId="0" fontId="34" fillId="0" borderId="46" xfId="0" applyFont="1" applyBorder="1" applyAlignment="1" applyProtection="1">
      <alignment horizontal="center" vertical="center"/>
      <protection locked="0"/>
    </xf>
    <xf numFmtId="0" fontId="34" fillId="12" borderId="45" xfId="0" applyFont="1" applyFill="1" applyBorder="1" applyAlignment="1" applyProtection="1">
      <alignment horizontal="center" vertical="center"/>
      <protection locked="0"/>
    </xf>
    <xf numFmtId="0" fontId="34" fillId="12" borderId="49" xfId="0" applyFont="1" applyFill="1" applyBorder="1" applyAlignment="1" applyProtection="1">
      <alignment horizontal="center" vertical="center"/>
      <protection locked="0"/>
    </xf>
    <xf numFmtId="0" fontId="34" fillId="8" borderId="38" xfId="0" applyFont="1" applyFill="1" applyBorder="1" applyAlignment="1" applyProtection="1">
      <alignment horizontal="center" vertical="center"/>
      <protection locked="0"/>
    </xf>
    <xf numFmtId="0" fontId="34" fillId="12" borderId="38" xfId="0" applyFont="1" applyFill="1" applyBorder="1" applyAlignment="1" applyProtection="1">
      <alignment horizontal="center" vertical="center"/>
      <protection locked="0"/>
    </xf>
    <xf numFmtId="0" fontId="34" fillId="0" borderId="50" xfId="0" applyFont="1" applyBorder="1" applyAlignment="1" applyProtection="1">
      <alignment horizontal="center" vertical="center"/>
      <protection locked="0"/>
    </xf>
    <xf numFmtId="0" fontId="34" fillId="12" borderId="50" xfId="0" applyFont="1" applyFill="1" applyBorder="1" applyAlignment="1" applyProtection="1">
      <alignment horizontal="center" vertical="center"/>
      <protection locked="0"/>
    </xf>
    <xf numFmtId="0" fontId="34" fillId="0" borderId="71" xfId="0" applyFont="1" applyBorder="1" applyAlignment="1" applyProtection="1">
      <alignment horizontal="center" vertical="center"/>
      <protection locked="0"/>
    </xf>
    <xf numFmtId="0" fontId="34" fillId="0" borderId="47" xfId="0" applyFont="1" applyBorder="1" applyAlignment="1" applyProtection="1">
      <alignment horizontal="center" vertical="center"/>
      <protection locked="0"/>
    </xf>
    <xf numFmtId="0" fontId="50" fillId="8" borderId="44" xfId="0" applyFont="1" applyFill="1" applyBorder="1" applyAlignment="1" applyProtection="1">
      <alignment vertical="center" wrapText="1"/>
      <protection locked="0"/>
    </xf>
    <xf numFmtId="0" fontId="51" fillId="11" borderId="6" xfId="0" applyFont="1" applyFill="1" applyBorder="1" applyAlignment="1" applyProtection="1">
      <alignment horizontal="center" vertical="center"/>
      <protection locked="0"/>
    </xf>
    <xf numFmtId="0" fontId="34" fillId="0" borderId="44" xfId="0" applyFont="1" applyBorder="1" applyAlignment="1" applyProtection="1">
      <alignment horizontal="center" vertical="center"/>
      <protection locked="0"/>
    </xf>
    <xf numFmtId="0" fontId="34" fillId="8" borderId="11" xfId="0" applyFont="1" applyFill="1" applyBorder="1" applyAlignment="1" applyProtection="1">
      <alignment horizontal="center" vertical="center"/>
      <protection locked="0"/>
    </xf>
    <xf numFmtId="0" fontId="34" fillId="8" borderId="6" xfId="0" applyFont="1" applyFill="1" applyBorder="1" applyAlignment="1" applyProtection="1">
      <alignment horizontal="center" vertical="center"/>
      <protection locked="0"/>
    </xf>
    <xf numFmtId="0" fontId="34" fillId="8" borderId="18" xfId="0" applyFont="1" applyFill="1" applyBorder="1" applyAlignment="1" applyProtection="1">
      <alignment horizontal="center" vertical="center"/>
      <protection locked="0"/>
    </xf>
    <xf numFmtId="0" fontId="34" fillId="8" borderId="1" xfId="0" applyFont="1" applyFill="1" applyBorder="1" applyAlignment="1" applyProtection="1">
      <alignment horizontal="center" vertical="center"/>
      <protection locked="0"/>
    </xf>
    <xf numFmtId="0" fontId="34" fillId="0" borderId="26" xfId="0" applyFont="1" applyBorder="1" applyAlignment="1" applyProtection="1">
      <alignment horizontal="center" vertical="center"/>
      <protection locked="0"/>
    </xf>
    <xf numFmtId="0" fontId="34" fillId="0" borderId="3" xfId="0" applyFont="1" applyBorder="1" applyAlignment="1" applyProtection="1">
      <alignment horizontal="center" vertical="center"/>
      <protection locked="0"/>
    </xf>
    <xf numFmtId="0" fontId="34" fillId="0" borderId="1" xfId="0" applyFont="1" applyBorder="1" applyAlignment="1" applyProtection="1">
      <alignment horizontal="center" vertical="center"/>
      <protection locked="0"/>
    </xf>
    <xf numFmtId="0" fontId="34" fillId="12" borderId="48" xfId="0" applyFont="1" applyFill="1" applyBorder="1" applyAlignment="1" applyProtection="1">
      <alignment horizontal="center" vertical="center"/>
      <protection locked="0"/>
    </xf>
    <xf numFmtId="0" fontId="34" fillId="12" borderId="3" xfId="0" applyFont="1" applyFill="1" applyBorder="1" applyAlignment="1" applyProtection="1">
      <alignment horizontal="center" vertical="center"/>
      <protection locked="0"/>
    </xf>
    <xf numFmtId="0" fontId="34" fillId="8" borderId="44" xfId="0" applyFont="1" applyFill="1" applyBorder="1" applyAlignment="1" applyProtection="1">
      <alignment horizontal="center" vertical="center"/>
      <protection locked="0"/>
    </xf>
    <xf numFmtId="0" fontId="34" fillId="12" borderId="44" xfId="0" applyFont="1" applyFill="1" applyBorder="1" applyAlignment="1" applyProtection="1">
      <alignment horizontal="center" vertical="center"/>
      <protection locked="0"/>
    </xf>
    <xf numFmtId="0" fontId="34" fillId="0" borderId="6" xfId="0" applyFont="1" applyBorder="1" applyAlignment="1" applyProtection="1">
      <alignment horizontal="center" vertical="center"/>
      <protection locked="0"/>
    </xf>
    <xf numFmtId="0" fontId="34" fillId="12" borderId="6" xfId="0" applyFont="1" applyFill="1" applyBorder="1" applyAlignment="1" applyProtection="1">
      <alignment horizontal="center" vertical="center"/>
      <protection locked="0"/>
    </xf>
    <xf numFmtId="0" fontId="34" fillId="0" borderId="72" xfId="0" applyFont="1" applyBorder="1" applyAlignment="1" applyProtection="1">
      <alignment horizontal="center" vertical="center"/>
      <protection locked="0"/>
    </xf>
    <xf numFmtId="0" fontId="34" fillId="0" borderId="21" xfId="0" applyFont="1" applyBorder="1" applyAlignment="1" applyProtection="1">
      <alignment horizontal="center" vertical="center"/>
      <protection locked="0"/>
    </xf>
    <xf numFmtId="0" fontId="50" fillId="8" borderId="18" xfId="0" applyFont="1" applyFill="1" applyBorder="1" applyAlignment="1" applyProtection="1">
      <alignment vertical="center" wrapText="1"/>
      <protection locked="0"/>
    </xf>
    <xf numFmtId="0" fontId="51" fillId="11" borderId="8" xfId="0" applyFont="1" applyFill="1" applyBorder="1" applyAlignment="1" applyProtection="1">
      <alignment horizontal="center" vertical="center"/>
      <protection locked="0"/>
    </xf>
    <xf numFmtId="0" fontId="34" fillId="0" borderId="18" xfId="0" applyFont="1" applyBorder="1" applyAlignment="1" applyProtection="1">
      <alignment horizontal="center" vertical="center"/>
      <protection locked="0"/>
    </xf>
    <xf numFmtId="0" fontId="34" fillId="8" borderId="3" xfId="0" applyFont="1" applyFill="1" applyBorder="1" applyAlignment="1" applyProtection="1">
      <alignment horizontal="center" vertical="center"/>
      <protection locked="0"/>
    </xf>
    <xf numFmtId="0" fontId="34" fillId="8" borderId="8" xfId="0" applyFont="1" applyFill="1" applyBorder="1" applyAlignment="1" applyProtection="1">
      <alignment horizontal="center" vertical="center"/>
      <protection locked="0"/>
    </xf>
    <xf numFmtId="0" fontId="34" fillId="8" borderId="9" xfId="0" applyFont="1" applyFill="1" applyBorder="1" applyAlignment="1" applyProtection="1">
      <alignment horizontal="center" vertical="center"/>
      <protection locked="0"/>
    </xf>
    <xf numFmtId="0" fontId="34" fillId="0" borderId="19" xfId="0" applyFont="1" applyBorder="1" applyAlignment="1" applyProtection="1">
      <alignment horizontal="center" vertical="center"/>
      <protection locked="0"/>
    </xf>
    <xf numFmtId="0" fontId="34" fillId="0" borderId="9" xfId="0" applyFont="1" applyBorder="1" applyAlignment="1" applyProtection="1">
      <alignment horizontal="center" vertical="center"/>
      <protection locked="0"/>
    </xf>
    <xf numFmtId="0" fontId="34" fillId="12" borderId="53" xfId="0" applyFont="1" applyFill="1" applyBorder="1" applyAlignment="1" applyProtection="1">
      <alignment horizontal="center" vertical="center"/>
      <protection locked="0"/>
    </xf>
    <xf numFmtId="0" fontId="34" fillId="12" borderId="18" xfId="0" applyFont="1" applyFill="1" applyBorder="1" applyAlignment="1" applyProtection="1">
      <alignment horizontal="center" vertical="center"/>
      <protection locked="0"/>
    </xf>
    <xf numFmtId="0" fontId="34" fillId="0" borderId="8" xfId="0" applyFont="1" applyBorder="1" applyAlignment="1" applyProtection="1">
      <alignment horizontal="center" vertical="center"/>
      <protection locked="0"/>
    </xf>
    <xf numFmtId="0" fontId="34" fillId="12" borderId="8" xfId="0" applyFont="1" applyFill="1" applyBorder="1" applyAlignment="1" applyProtection="1">
      <alignment horizontal="center" vertical="center"/>
      <protection locked="0"/>
    </xf>
    <xf numFmtId="0" fontId="34" fillId="0" borderId="73" xfId="0" applyFont="1" applyBorder="1" applyAlignment="1" applyProtection="1">
      <alignment horizontal="center" vertical="center"/>
      <protection locked="0"/>
    </xf>
    <xf numFmtId="0" fontId="34" fillId="0" borderId="74" xfId="0" applyFont="1" applyBorder="1" applyAlignment="1" applyProtection="1">
      <alignment horizontal="center" vertical="center"/>
      <protection locked="0"/>
    </xf>
    <xf numFmtId="0" fontId="34" fillId="8" borderId="75" xfId="0" applyFont="1" applyFill="1" applyBorder="1" applyAlignment="1" applyProtection="1">
      <alignment horizontal="center" vertical="center"/>
      <protection locked="0"/>
    </xf>
    <xf numFmtId="0" fontId="34" fillId="8" borderId="76" xfId="0" applyFont="1" applyFill="1" applyBorder="1" applyAlignment="1" applyProtection="1">
      <alignment horizontal="center" vertical="center"/>
      <protection locked="0"/>
    </xf>
    <xf numFmtId="0" fontId="34" fillId="8" borderId="77" xfId="0" applyFont="1" applyFill="1" applyBorder="1" applyAlignment="1" applyProtection="1">
      <alignment horizontal="center" vertical="center"/>
      <protection locked="0"/>
    </xf>
    <xf numFmtId="0" fontId="34" fillId="0" borderId="78" xfId="0" applyFont="1" applyBorder="1" applyAlignment="1" applyProtection="1">
      <alignment horizontal="center" vertical="center"/>
      <protection locked="0"/>
    </xf>
    <xf numFmtId="0" fontId="34" fillId="0" borderId="75" xfId="0" applyFont="1" applyBorder="1" applyAlignment="1" applyProtection="1">
      <alignment horizontal="center" vertical="center"/>
      <protection locked="0"/>
    </xf>
    <xf numFmtId="0" fontId="34" fillId="0" borderId="77" xfId="0" applyFont="1" applyBorder="1" applyAlignment="1" applyProtection="1">
      <alignment horizontal="center" vertical="center"/>
      <protection locked="0"/>
    </xf>
    <xf numFmtId="0" fontId="34" fillId="12" borderId="79" xfId="0" applyFont="1" applyFill="1" applyBorder="1" applyAlignment="1" applyProtection="1">
      <alignment horizontal="center" vertical="center"/>
      <protection locked="0"/>
    </xf>
    <xf numFmtId="0" fontId="34" fillId="8" borderId="80" xfId="0" applyFont="1" applyFill="1" applyBorder="1" applyAlignment="1" applyProtection="1">
      <alignment horizontal="center" vertical="center"/>
      <protection locked="0"/>
    </xf>
    <xf numFmtId="0" fontId="34" fillId="8" borderId="14" xfId="0" applyFont="1" applyFill="1" applyBorder="1" applyAlignment="1" applyProtection="1">
      <alignment horizontal="center" vertical="center"/>
      <protection locked="0"/>
    </xf>
    <xf numFmtId="0" fontId="34" fillId="8" borderId="4" xfId="0" applyFont="1" applyFill="1" applyBorder="1" applyAlignment="1" applyProtection="1">
      <alignment horizontal="center" vertical="center"/>
      <protection locked="0"/>
    </xf>
    <xf numFmtId="0" fontId="34" fillId="12" borderId="80" xfId="0" applyFont="1" applyFill="1" applyBorder="1" applyAlignment="1" applyProtection="1">
      <alignment horizontal="center" vertical="center"/>
      <protection locked="0"/>
    </xf>
    <xf numFmtId="0" fontId="34" fillId="8" borderId="18" xfId="0" applyFont="1" applyFill="1" applyBorder="1" applyAlignment="1" applyProtection="1">
      <alignment horizontal="center" vertical="center" wrapText="1"/>
      <protection locked="0"/>
    </xf>
    <xf numFmtId="0" fontId="34" fillId="8" borderId="3" xfId="0" applyFont="1" applyFill="1" applyBorder="1" applyAlignment="1" applyProtection="1">
      <alignment horizontal="center" vertical="center" wrapText="1"/>
      <protection locked="0"/>
    </xf>
    <xf numFmtId="0" fontId="34" fillId="8" borderId="8" xfId="0" applyFont="1" applyFill="1" applyBorder="1" applyAlignment="1" applyProtection="1">
      <alignment horizontal="center" vertical="center" wrapText="1"/>
      <protection locked="0"/>
    </xf>
    <xf numFmtId="0" fontId="34" fillId="12" borderId="18" xfId="0" applyFont="1" applyFill="1" applyBorder="1" applyAlignment="1" applyProtection="1">
      <alignment horizontal="center" vertical="center" wrapText="1"/>
      <protection locked="0"/>
    </xf>
    <xf numFmtId="0" fontId="34" fillId="12" borderId="9" xfId="0" applyFont="1" applyFill="1" applyBorder="1" applyAlignment="1" applyProtection="1">
      <alignment horizontal="center" vertical="center"/>
      <protection locked="0"/>
    </xf>
    <xf numFmtId="0" fontId="34" fillId="12" borderId="13" xfId="0" applyFont="1" applyFill="1" applyBorder="1" applyAlignment="1" applyProtection="1">
      <alignment horizontal="center" vertical="center"/>
      <protection locked="0"/>
    </xf>
    <xf numFmtId="0" fontId="34" fillId="12" borderId="81" xfId="0" applyFont="1" applyFill="1" applyBorder="1" applyAlignment="1" applyProtection="1">
      <alignment horizontal="center" vertical="center" wrapText="1"/>
      <protection locked="0"/>
    </xf>
    <xf numFmtId="0" fontId="34" fillId="0" borderId="2" xfId="0" applyFont="1" applyBorder="1" applyAlignment="1" applyProtection="1">
      <alignment horizontal="center" vertical="center"/>
      <protection locked="0"/>
    </xf>
    <xf numFmtId="0" fontId="24" fillId="8" borderId="75" xfId="0" applyFont="1" applyFill="1" applyBorder="1" applyAlignment="1" applyProtection="1">
      <alignment horizontal="center" vertical="center"/>
      <protection locked="0"/>
    </xf>
    <xf numFmtId="0" fontId="24" fillId="8" borderId="76" xfId="0" applyFont="1" applyFill="1" applyBorder="1" applyAlignment="1" applyProtection="1">
      <alignment horizontal="center" vertical="center"/>
      <protection locked="0"/>
    </xf>
    <xf numFmtId="0" fontId="24" fillId="8" borderId="18" xfId="0" applyFont="1" applyFill="1" applyBorder="1" applyAlignment="1" applyProtection="1">
      <alignment horizontal="center" vertical="center"/>
      <protection locked="0"/>
    </xf>
    <xf numFmtId="0" fontId="24" fillId="8" borderId="77" xfId="0" applyFont="1" applyFill="1" applyBorder="1" applyAlignment="1" applyProtection="1">
      <alignment horizontal="center" vertical="center"/>
      <protection locked="0"/>
    </xf>
    <xf numFmtId="0" fontId="24" fillId="0" borderId="2" xfId="0" applyFont="1" applyBorder="1" applyAlignment="1" applyProtection="1">
      <alignment horizontal="center" vertical="center"/>
      <protection locked="0"/>
    </xf>
    <xf numFmtId="0" fontId="24" fillId="12" borderId="53" xfId="0" applyFont="1" applyFill="1" applyBorder="1" applyAlignment="1" applyProtection="1">
      <alignment horizontal="center" vertical="center"/>
      <protection locked="0"/>
    </xf>
    <xf numFmtId="0" fontId="24" fillId="12" borderId="3" xfId="0" applyFont="1" applyFill="1" applyBorder="1" applyAlignment="1" applyProtection="1">
      <alignment horizontal="center" vertical="center"/>
      <protection locked="0"/>
    </xf>
    <xf numFmtId="0" fontId="24" fillId="12" borderId="18" xfId="0" applyFont="1" applyFill="1" applyBorder="1" applyAlignment="1" applyProtection="1">
      <alignment horizontal="center" vertical="center"/>
      <protection locked="0"/>
    </xf>
    <xf numFmtId="0" fontId="24" fillId="0" borderId="8" xfId="0" applyFont="1" applyBorder="1" applyAlignment="1" applyProtection="1">
      <alignment horizontal="center" vertical="center"/>
      <protection locked="0"/>
    </xf>
    <xf numFmtId="0" fontId="50" fillId="0" borderId="18" xfId="0" applyFont="1" applyBorder="1" applyAlignment="1" applyProtection="1">
      <alignment vertical="center" wrapText="1"/>
      <protection locked="0"/>
    </xf>
    <xf numFmtId="0" fontId="34" fillId="12" borderId="82" xfId="0" applyFont="1" applyFill="1" applyBorder="1" applyAlignment="1" applyProtection="1">
      <alignment horizontal="center" vertical="center"/>
      <protection locked="0"/>
    </xf>
    <xf numFmtId="0" fontId="34" fillId="0" borderId="4" xfId="0" applyFont="1" applyBorder="1" applyAlignment="1" applyProtection="1">
      <alignment horizontal="center" vertical="center"/>
      <protection locked="0"/>
    </xf>
    <xf numFmtId="0" fontId="34" fillId="12" borderId="4" xfId="0" applyFont="1" applyFill="1" applyBorder="1" applyAlignment="1" applyProtection="1">
      <alignment horizontal="center" vertical="center"/>
      <protection locked="0"/>
    </xf>
    <xf numFmtId="0" fontId="34" fillId="0" borderId="83" xfId="0" applyFont="1" applyBorder="1" applyAlignment="1" applyProtection="1">
      <alignment horizontal="center" vertical="center"/>
      <protection locked="0"/>
    </xf>
    <xf numFmtId="0" fontId="34" fillId="8" borderId="21" xfId="0" applyFont="1" applyFill="1" applyBorder="1" applyAlignment="1" applyProtection="1">
      <alignment horizontal="center" vertical="center"/>
      <protection locked="0"/>
    </xf>
    <xf numFmtId="0" fontId="34" fillId="12" borderId="53" xfId="0" applyFont="1" applyFill="1" applyBorder="1" applyAlignment="1" applyProtection="1">
      <alignment horizontal="center" vertical="center" wrapText="1"/>
      <protection locked="0"/>
    </xf>
    <xf numFmtId="0" fontId="34" fillId="12" borderId="3" xfId="0" applyFont="1" applyFill="1" applyBorder="1" applyAlignment="1" applyProtection="1">
      <alignment horizontal="center" vertical="center" wrapText="1"/>
      <protection locked="0"/>
    </xf>
    <xf numFmtId="0" fontId="34" fillId="12" borderId="10" xfId="0" applyFont="1" applyFill="1" applyBorder="1" applyAlignment="1" applyProtection="1">
      <alignment horizontal="center" vertical="center" wrapText="1"/>
      <protection locked="0"/>
    </xf>
    <xf numFmtId="0" fontId="34" fillId="12" borderId="8" xfId="0" applyFont="1" applyFill="1" applyBorder="1" applyAlignment="1" applyProtection="1">
      <alignment horizontal="center" vertical="center" wrapText="1"/>
      <protection locked="0"/>
    </xf>
    <xf numFmtId="0" fontId="34" fillId="8" borderId="73" xfId="0" applyFont="1" applyFill="1" applyBorder="1" applyAlignment="1" applyProtection="1">
      <alignment horizontal="center" vertical="center" wrapText="1"/>
      <protection locked="0"/>
    </xf>
    <xf numFmtId="0" fontId="34" fillId="12" borderId="12" xfId="0" applyFont="1" applyFill="1" applyBorder="1" applyAlignment="1" applyProtection="1">
      <alignment horizontal="center" vertical="center" wrapText="1"/>
      <protection locked="0"/>
    </xf>
    <xf numFmtId="0" fontId="34" fillId="8" borderId="51" xfId="0" applyFont="1" applyFill="1" applyBorder="1" applyAlignment="1" applyProtection="1">
      <alignment horizontal="center" vertical="center" wrapText="1"/>
      <protection locked="0"/>
    </xf>
    <xf numFmtId="0" fontId="34" fillId="8" borderId="84" xfId="0" applyFont="1" applyFill="1" applyBorder="1" applyAlignment="1" applyProtection="1">
      <alignment horizontal="center" vertical="center" wrapText="1"/>
      <protection locked="0"/>
    </xf>
    <xf numFmtId="0" fontId="34" fillId="12" borderId="4" xfId="0" applyFont="1" applyFill="1" applyBorder="1" applyAlignment="1" applyProtection="1">
      <alignment horizontal="center" vertical="center" wrapText="1"/>
      <protection locked="0"/>
    </xf>
    <xf numFmtId="0" fontId="34" fillId="8" borderId="83" xfId="0" applyFont="1" applyFill="1" applyBorder="1" applyAlignment="1" applyProtection="1">
      <alignment horizontal="center" vertical="center" wrapText="1"/>
      <protection locked="0"/>
    </xf>
    <xf numFmtId="0" fontId="34" fillId="0" borderId="22" xfId="0" applyFont="1" applyBorder="1" applyAlignment="1" applyProtection="1">
      <alignment horizontal="center" vertical="center"/>
      <protection locked="0"/>
    </xf>
    <xf numFmtId="0" fontId="34" fillId="8" borderId="21" xfId="0" applyFont="1" applyFill="1" applyBorder="1" applyAlignment="1" applyProtection="1">
      <alignment horizontal="center" vertical="center" wrapText="1"/>
      <protection locked="0"/>
    </xf>
    <xf numFmtId="0" fontId="50" fillId="8" borderId="80" xfId="0" applyFont="1" applyFill="1" applyBorder="1" applyAlignment="1" applyProtection="1">
      <alignment vertical="center" wrapText="1"/>
      <protection locked="0"/>
    </xf>
    <xf numFmtId="0" fontId="51" fillId="11" borderId="4" xfId="0" applyFont="1" applyFill="1" applyBorder="1" applyAlignment="1" applyProtection="1">
      <alignment horizontal="center" vertical="center"/>
      <protection locked="0"/>
    </xf>
    <xf numFmtId="0" fontId="34" fillId="0" borderId="80" xfId="0" applyFont="1" applyBorder="1" applyAlignment="1" applyProtection="1">
      <alignment horizontal="center" vertical="center"/>
      <protection locked="0"/>
    </xf>
    <xf numFmtId="0" fontId="34" fillId="8" borderId="2" xfId="0" applyFont="1" applyFill="1" applyBorder="1" applyAlignment="1" applyProtection="1">
      <alignment horizontal="center" vertical="center"/>
      <protection locked="0"/>
    </xf>
    <xf numFmtId="0" fontId="34" fillId="0" borderId="27" xfId="0" applyFont="1" applyBorder="1" applyAlignment="1" applyProtection="1">
      <alignment horizontal="center" vertical="center"/>
      <protection locked="0"/>
    </xf>
    <xf numFmtId="0" fontId="34" fillId="0" borderId="14" xfId="0" applyFont="1" applyBorder="1" applyAlignment="1" applyProtection="1">
      <alignment horizontal="center" vertical="center"/>
      <protection locked="0"/>
    </xf>
    <xf numFmtId="0" fontId="34" fillId="12" borderId="82" xfId="0" applyFont="1" applyFill="1" applyBorder="1" applyAlignment="1" applyProtection="1">
      <alignment horizontal="center" vertical="center" wrapText="1"/>
      <protection locked="0"/>
    </xf>
    <xf numFmtId="0" fontId="34" fillId="8" borderId="80" xfId="0" applyFont="1" applyFill="1" applyBorder="1" applyAlignment="1" applyProtection="1">
      <alignment horizontal="center" vertical="center" wrapText="1"/>
      <protection locked="0"/>
    </xf>
    <xf numFmtId="0" fontId="34" fillId="8" borderId="14" xfId="0" applyFont="1" applyFill="1" applyBorder="1" applyAlignment="1" applyProtection="1">
      <alignment horizontal="center" vertical="center" wrapText="1"/>
      <protection locked="0"/>
    </xf>
    <xf numFmtId="0" fontId="34" fillId="8" borderId="4" xfId="0" applyFont="1" applyFill="1" applyBorder="1" applyAlignment="1" applyProtection="1">
      <alignment horizontal="center" vertical="center" wrapText="1"/>
      <protection locked="0"/>
    </xf>
    <xf numFmtId="0" fontId="34" fillId="12" borderId="80" xfId="0" applyFont="1" applyFill="1" applyBorder="1" applyAlignment="1" applyProtection="1">
      <alignment horizontal="center" vertical="center" wrapText="1"/>
      <protection locked="0"/>
    </xf>
    <xf numFmtId="0" fontId="34" fillId="12" borderId="19" xfId="0" applyFont="1" applyFill="1" applyBorder="1" applyAlignment="1" applyProtection="1">
      <alignment horizontal="center" vertical="center" wrapText="1"/>
      <protection locked="0"/>
    </xf>
    <xf numFmtId="0" fontId="50" fillId="8" borderId="5" xfId="0" applyFont="1" applyFill="1" applyBorder="1" applyAlignment="1" applyProtection="1">
      <alignment vertical="center" wrapText="1"/>
      <protection locked="0"/>
    </xf>
    <xf numFmtId="0" fontId="34" fillId="12" borderId="14" xfId="0" applyFont="1" applyFill="1" applyBorder="1" applyAlignment="1" applyProtection="1">
      <alignment horizontal="center" vertical="center" wrapText="1"/>
      <protection locked="0"/>
    </xf>
    <xf numFmtId="0" fontId="34" fillId="8" borderId="52" xfId="0" applyFont="1" applyFill="1" applyBorder="1" applyAlignment="1" applyProtection="1">
      <alignment horizontal="center" vertical="center" wrapText="1"/>
      <protection locked="0"/>
    </xf>
    <xf numFmtId="0" fontId="50" fillId="8" borderId="14" xfId="0" applyFont="1" applyFill="1" applyBorder="1" applyAlignment="1" applyProtection="1">
      <alignment vertical="center" wrapText="1"/>
      <protection locked="0"/>
    </xf>
    <xf numFmtId="0" fontId="34" fillId="8" borderId="85" xfId="0" applyFont="1" applyFill="1" applyBorder="1" applyAlignment="1" applyProtection="1">
      <alignment horizontal="center" vertical="center" wrapText="1"/>
      <protection locked="0"/>
    </xf>
    <xf numFmtId="0" fontId="34" fillId="8" borderId="60" xfId="0" applyFont="1" applyFill="1" applyBorder="1" applyAlignment="1" applyProtection="1">
      <alignment horizontal="center" vertical="center" wrapText="1"/>
      <protection locked="0"/>
    </xf>
    <xf numFmtId="0" fontId="52" fillId="10" borderId="69" xfId="0" applyFont="1" applyFill="1" applyBorder="1" applyAlignment="1" applyProtection="1">
      <alignment vertical="center" wrapText="1"/>
      <protection locked="0"/>
    </xf>
    <xf numFmtId="0" fontId="51" fillId="10" borderId="89" xfId="0" applyFont="1" applyFill="1" applyBorder="1" applyAlignment="1" applyProtection="1">
      <alignment horizontal="center" vertical="center"/>
      <protection locked="0"/>
    </xf>
    <xf numFmtId="0" fontId="34" fillId="10" borderId="69" xfId="0" applyFont="1" applyFill="1" applyBorder="1" applyAlignment="1" applyProtection="1">
      <alignment horizontal="center" vertical="center"/>
      <protection locked="0"/>
    </xf>
    <xf numFmtId="0" fontId="34" fillId="10" borderId="89" xfId="0" applyFont="1" applyFill="1" applyBorder="1" applyAlignment="1" applyProtection="1">
      <alignment horizontal="center" vertical="center"/>
      <protection locked="0"/>
    </xf>
    <xf numFmtId="0" fontId="34" fillId="10" borderId="41" xfId="0" applyFont="1" applyFill="1" applyBorder="1" applyAlignment="1" applyProtection="1">
      <alignment horizontal="center" vertical="center"/>
      <protection locked="0"/>
    </xf>
    <xf numFmtId="0" fontId="34" fillId="10" borderId="94" xfId="0" applyFont="1" applyFill="1" applyBorder="1" applyAlignment="1" applyProtection="1">
      <alignment horizontal="center" vertical="center"/>
      <protection locked="0"/>
    </xf>
    <xf numFmtId="0" fontId="34" fillId="10" borderId="95" xfId="0" applyFont="1" applyFill="1" applyBorder="1" applyAlignment="1" applyProtection="1">
      <alignment horizontal="center" vertical="center"/>
      <protection locked="0"/>
    </xf>
    <xf numFmtId="0" fontId="34" fillId="10" borderId="42" xfId="0" applyFont="1" applyFill="1" applyBorder="1" applyAlignment="1" applyProtection="1">
      <alignment horizontal="center" vertical="center"/>
      <protection locked="0"/>
    </xf>
    <xf numFmtId="0" fontId="34" fillId="10" borderId="43" xfId="0" applyFont="1" applyFill="1" applyBorder="1" applyAlignment="1" applyProtection="1">
      <alignment horizontal="center" vertical="center"/>
      <protection locked="0"/>
    </xf>
    <xf numFmtId="0" fontId="50" fillId="8" borderId="38" xfId="2" applyFont="1" applyFill="1" applyBorder="1" applyAlignment="1">
      <alignment horizontal="left" vertical="center"/>
    </xf>
    <xf numFmtId="0" fontId="51" fillId="11" borderId="39" xfId="0" applyFont="1" applyFill="1" applyBorder="1" applyAlignment="1" applyProtection="1">
      <alignment horizontal="center" vertical="center"/>
      <protection locked="0"/>
    </xf>
    <xf numFmtId="0" fontId="34" fillId="8" borderId="39" xfId="0" applyFont="1" applyFill="1" applyBorder="1" applyAlignment="1" applyProtection="1">
      <alignment horizontal="center" vertical="center"/>
      <protection locked="0"/>
    </xf>
    <xf numFmtId="0" fontId="50" fillId="8" borderId="18" xfId="2" applyFont="1" applyFill="1" applyBorder="1" applyAlignment="1">
      <alignment horizontal="left" vertical="center"/>
    </xf>
    <xf numFmtId="0" fontId="51" fillId="11" borderId="19" xfId="0" applyFont="1" applyFill="1" applyBorder="1" applyAlignment="1" applyProtection="1">
      <alignment horizontal="center" vertical="center"/>
      <protection locked="0"/>
    </xf>
    <xf numFmtId="0" fontId="34" fillId="8" borderId="19" xfId="0" applyFont="1" applyFill="1" applyBorder="1" applyAlignment="1" applyProtection="1">
      <alignment horizontal="center" vertical="center"/>
      <protection locked="0"/>
    </xf>
    <xf numFmtId="0" fontId="34" fillId="8" borderId="73" xfId="0" applyFont="1" applyFill="1" applyBorder="1" applyAlignment="1" applyProtection="1">
      <alignment horizontal="center" vertical="center"/>
      <protection locked="0"/>
    </xf>
    <xf numFmtId="0" fontId="34" fillId="0" borderId="19" xfId="0" applyFont="1" applyBorder="1" applyAlignment="1" applyProtection="1">
      <alignment vertical="center"/>
      <protection locked="0"/>
    </xf>
    <xf numFmtId="0" fontId="34" fillId="0" borderId="54" xfId="0" applyFont="1" applyBorder="1" applyAlignment="1" applyProtection="1">
      <alignment horizontal="center" vertical="center"/>
      <protection locked="0"/>
    </xf>
    <xf numFmtId="0" fontId="34" fillId="8" borderId="56" xfId="0" applyFont="1" applyFill="1" applyBorder="1" applyAlignment="1" applyProtection="1">
      <alignment horizontal="center" vertical="center"/>
      <protection locked="0"/>
    </xf>
    <xf numFmtId="0" fontId="34" fillId="8" borderId="59" xfId="0" applyFont="1" applyFill="1" applyBorder="1" applyAlignment="1" applyProtection="1">
      <alignment horizontal="center" vertical="center"/>
      <protection locked="0"/>
    </xf>
    <xf numFmtId="0" fontId="34" fillId="8" borderId="54" xfId="0" applyFont="1" applyFill="1" applyBorder="1" applyAlignment="1" applyProtection="1">
      <alignment horizontal="center" vertical="center"/>
      <protection locked="0"/>
    </xf>
    <xf numFmtId="0" fontId="34" fillId="0" borderId="59" xfId="0" applyFont="1" applyBorder="1" applyAlignment="1" applyProtection="1">
      <alignment horizontal="center" vertical="center"/>
      <protection locked="0"/>
    </xf>
    <xf numFmtId="0" fontId="34" fillId="0" borderId="59" xfId="0" applyFont="1" applyBorder="1" applyAlignment="1" applyProtection="1">
      <alignment vertical="center"/>
      <protection locked="0"/>
    </xf>
    <xf numFmtId="0" fontId="34" fillId="12" borderId="54" xfId="0" applyFont="1" applyFill="1" applyBorder="1" applyAlignment="1" applyProtection="1">
      <alignment horizontal="center" vertical="center"/>
      <protection locked="0"/>
    </xf>
    <xf numFmtId="0" fontId="34" fillId="12" borderId="56" xfId="0" applyFont="1" applyFill="1" applyBorder="1" applyAlignment="1" applyProtection="1">
      <alignment horizontal="center" vertical="center"/>
      <protection locked="0"/>
    </xf>
    <xf numFmtId="0" fontId="34" fillId="0" borderId="85" xfId="0" applyFont="1" applyBorder="1" applyAlignment="1" applyProtection="1">
      <alignment horizontal="center" vertical="center"/>
      <protection locked="0"/>
    </xf>
    <xf numFmtId="0" fontId="52" fillId="10" borderId="63" xfId="0" applyFont="1" applyFill="1" applyBorder="1" applyAlignment="1" applyProtection="1">
      <alignment vertical="center" wrapText="1"/>
      <protection locked="0"/>
    </xf>
    <xf numFmtId="0" fontId="51" fillId="10" borderId="64" xfId="0" applyFont="1" applyFill="1" applyBorder="1" applyAlignment="1" applyProtection="1">
      <alignment horizontal="center" vertical="center"/>
      <protection locked="0"/>
    </xf>
    <xf numFmtId="0" fontId="34" fillId="10" borderId="86" xfId="0" applyFont="1" applyFill="1" applyBorder="1" applyAlignment="1" applyProtection="1">
      <alignment horizontal="center" vertical="center"/>
      <protection locked="0"/>
    </xf>
    <xf numFmtId="0" fontId="34" fillId="10" borderId="67" xfId="0" applyFont="1" applyFill="1" applyBorder="1" applyAlignment="1" applyProtection="1">
      <alignment horizontal="center" vertical="center"/>
      <protection locked="0"/>
    </xf>
    <xf numFmtId="0" fontId="34" fillId="10" borderId="12" xfId="0" applyFont="1" applyFill="1" applyBorder="1" applyAlignment="1" applyProtection="1">
      <alignment horizontal="center" vertical="center"/>
      <protection locked="0"/>
    </xf>
    <xf numFmtId="0" fontId="34" fillId="10" borderId="0" xfId="0" applyFont="1" applyFill="1" applyAlignment="1" applyProtection="1">
      <alignment horizontal="center" vertical="center"/>
      <protection locked="0"/>
    </xf>
    <xf numFmtId="0" fontId="34" fillId="10" borderId="87" xfId="0" applyFont="1" applyFill="1" applyBorder="1" applyAlignment="1" applyProtection="1">
      <alignment horizontal="center" vertical="center"/>
      <protection locked="0"/>
    </xf>
    <xf numFmtId="0" fontId="50" fillId="10" borderId="0" xfId="0" applyFont="1" applyFill="1" applyAlignment="1" applyProtection="1">
      <alignment horizontal="center" vertical="center"/>
      <protection locked="0"/>
    </xf>
    <xf numFmtId="0" fontId="50" fillId="10" borderId="67" xfId="0" applyFont="1" applyFill="1" applyBorder="1" applyAlignment="1" applyProtection="1">
      <alignment horizontal="center" vertical="center"/>
      <protection locked="0"/>
    </xf>
    <xf numFmtId="0" fontId="50" fillId="10" borderId="88" xfId="0" applyFont="1" applyFill="1" applyBorder="1" applyAlignment="1" applyProtection="1">
      <alignment horizontal="center" vertical="center"/>
      <protection locked="0"/>
    </xf>
    <xf numFmtId="0" fontId="50" fillId="10" borderId="86" xfId="0" applyFont="1" applyFill="1" applyBorder="1" applyAlignment="1" applyProtection="1">
      <alignment horizontal="center" vertical="center"/>
      <protection locked="0"/>
    </xf>
    <xf numFmtId="0" fontId="50" fillId="10" borderId="12" xfId="0" applyFont="1" applyFill="1" applyBorder="1" applyAlignment="1" applyProtection="1">
      <alignment horizontal="center" vertical="center"/>
      <protection locked="0"/>
    </xf>
    <xf numFmtId="0" fontId="50" fillId="10" borderId="51" xfId="0" applyFont="1" applyFill="1" applyBorder="1" applyAlignment="1" applyProtection="1">
      <alignment horizontal="center" vertical="center"/>
      <protection locked="0"/>
    </xf>
    <xf numFmtId="0" fontId="50" fillId="10" borderId="52" xfId="0" applyFont="1" applyFill="1" applyBorder="1" applyAlignment="1" applyProtection="1">
      <alignment horizontal="center" vertical="center"/>
      <protection locked="0"/>
    </xf>
    <xf numFmtId="0" fontId="34" fillId="0" borderId="45" xfId="0" applyFont="1" applyBorder="1" applyAlignment="1" applyProtection="1">
      <alignment horizontal="center" vertical="center"/>
      <protection locked="0"/>
    </xf>
    <xf numFmtId="0" fontId="34" fillId="8" borderId="53" xfId="0" applyFont="1" applyFill="1" applyBorder="1" applyAlignment="1" applyProtection="1">
      <alignment horizontal="center" vertical="center" wrapText="1"/>
      <protection locked="0"/>
    </xf>
    <xf numFmtId="0" fontId="34" fillId="0" borderId="53" xfId="0" applyFont="1" applyBorder="1" applyAlignment="1" applyProtection="1">
      <alignment horizontal="center" vertical="center"/>
      <protection locked="0"/>
    </xf>
    <xf numFmtId="0" fontId="51" fillId="11" borderId="8" xfId="0" applyFont="1" applyFill="1" applyBorder="1" applyAlignment="1" applyProtection="1">
      <alignment horizontal="center" vertical="center" wrapText="1"/>
      <protection locked="0"/>
    </xf>
    <xf numFmtId="0" fontId="34" fillId="0" borderId="3" xfId="0" applyFont="1" applyBorder="1" applyAlignment="1" applyProtection="1">
      <alignment horizontal="center" vertical="center" wrapText="1"/>
      <protection locked="0"/>
    </xf>
    <xf numFmtId="0" fontId="34" fillId="0" borderId="53" xfId="0" applyFont="1" applyBorder="1" applyAlignment="1" applyProtection="1">
      <alignment horizontal="center" vertical="center" wrapText="1"/>
      <protection locked="0"/>
    </xf>
    <xf numFmtId="0" fontId="51" fillId="11" borderId="6" xfId="0" applyFont="1" applyFill="1" applyBorder="1" applyAlignment="1" applyProtection="1">
      <alignment horizontal="center" vertical="center" wrapText="1"/>
      <protection locked="0"/>
    </xf>
    <xf numFmtId="0" fontId="50" fillId="0" borderId="44" xfId="0" applyFont="1" applyBorder="1" applyAlignment="1" applyProtection="1">
      <alignment vertical="center" wrapText="1"/>
      <protection locked="0"/>
    </xf>
    <xf numFmtId="0" fontId="50" fillId="0" borderId="54" xfId="0" applyFont="1" applyBorder="1" applyAlignment="1" applyProtection="1">
      <alignment vertical="center" wrapText="1"/>
      <protection locked="0"/>
    </xf>
    <xf numFmtId="0" fontId="51" fillId="11" borderId="55" xfId="0" applyFont="1" applyFill="1" applyBorder="1" applyAlignment="1" applyProtection="1">
      <alignment horizontal="center" vertical="center" wrapText="1"/>
      <protection locked="0"/>
    </xf>
    <xf numFmtId="0" fontId="34" fillId="8" borderId="55" xfId="0" applyFont="1" applyFill="1" applyBorder="1" applyAlignment="1" applyProtection="1">
      <alignment horizontal="center" vertical="center"/>
      <protection locked="0"/>
    </xf>
    <xf numFmtId="0" fontId="34" fillId="8" borderId="63" xfId="0" applyFont="1" applyFill="1" applyBorder="1" applyAlignment="1" applyProtection="1">
      <alignment horizontal="center" vertical="center" wrapText="1"/>
      <protection locked="0"/>
    </xf>
    <xf numFmtId="0" fontId="34" fillId="8" borderId="66" xfId="0" applyFont="1" applyFill="1" applyBorder="1" applyAlignment="1" applyProtection="1">
      <alignment horizontal="center" vertical="center" wrapText="1"/>
      <protection locked="0"/>
    </xf>
    <xf numFmtId="0" fontId="34" fillId="8" borderId="66" xfId="0" applyFont="1" applyFill="1" applyBorder="1" applyAlignment="1" applyProtection="1">
      <alignment horizontal="center" vertical="center"/>
      <protection locked="0"/>
    </xf>
    <xf numFmtId="0" fontId="34" fillId="8" borderId="64" xfId="0" applyFont="1" applyFill="1" applyBorder="1" applyAlignment="1" applyProtection="1">
      <alignment horizontal="center" vertical="center"/>
      <protection locked="0"/>
    </xf>
    <xf numFmtId="0" fontId="34" fillId="12" borderId="54" xfId="0" applyFont="1" applyFill="1" applyBorder="1" applyAlignment="1" applyProtection="1">
      <alignment horizontal="center" vertical="center" wrapText="1"/>
      <protection locked="0"/>
    </xf>
    <xf numFmtId="0" fontId="34" fillId="12" borderId="56" xfId="0" applyFont="1" applyFill="1" applyBorder="1" applyAlignment="1" applyProtection="1">
      <alignment horizontal="center" vertical="center" wrapText="1"/>
      <protection locked="0"/>
    </xf>
    <xf numFmtId="0" fontId="34" fillId="12" borderId="55" xfId="0" applyFont="1" applyFill="1" applyBorder="1" applyAlignment="1" applyProtection="1">
      <alignment horizontal="center" vertical="center" wrapText="1"/>
      <protection locked="0"/>
    </xf>
    <xf numFmtId="0" fontId="34" fillId="8" borderId="54" xfId="0" applyFont="1" applyFill="1" applyBorder="1" applyAlignment="1" applyProtection="1">
      <alignment horizontal="center" vertical="center" wrapText="1"/>
      <protection locked="0"/>
    </xf>
    <xf numFmtId="0" fontId="34" fillId="8" borderId="56" xfId="0" applyFont="1" applyFill="1" applyBorder="1" applyAlignment="1" applyProtection="1">
      <alignment horizontal="center" vertical="center" wrapText="1"/>
      <protection locked="0"/>
    </xf>
    <xf numFmtId="0" fontId="34" fillId="8" borderId="55" xfId="0" applyFont="1" applyFill="1" applyBorder="1" applyAlignment="1" applyProtection="1">
      <alignment horizontal="center" vertical="center" wrapText="1"/>
      <protection locked="0"/>
    </xf>
    <xf numFmtId="0" fontId="34" fillId="8" borderId="92" xfId="0" applyFont="1" applyFill="1" applyBorder="1" applyAlignment="1" applyProtection="1">
      <alignment horizontal="center" vertical="center" wrapText="1"/>
      <protection locked="0"/>
    </xf>
    <xf numFmtId="0" fontId="34" fillId="8" borderId="85" xfId="0" applyFont="1" applyFill="1" applyBorder="1" applyAlignment="1" applyProtection="1">
      <alignment horizontal="center" vertical="center"/>
      <protection locked="0"/>
    </xf>
    <xf numFmtId="0" fontId="51" fillId="10" borderId="37" xfId="0" applyFont="1" applyFill="1" applyBorder="1" applyAlignment="1" applyProtection="1">
      <alignment vertical="center"/>
      <protection locked="0"/>
    </xf>
    <xf numFmtId="0" fontId="34" fillId="10" borderId="66" xfId="0" applyFont="1" applyFill="1" applyBorder="1" applyAlignment="1" applyProtection="1">
      <alignment horizontal="center" vertical="center"/>
      <protection locked="0"/>
    </xf>
    <xf numFmtId="0" fontId="34" fillId="10" borderId="64" xfId="0" applyFont="1" applyFill="1" applyBorder="1" applyAlignment="1" applyProtection="1">
      <alignment horizontal="center" vertical="center"/>
      <protection locked="0"/>
    </xf>
    <xf numFmtId="0" fontId="34" fillId="10" borderId="63" xfId="0" applyFont="1" applyFill="1" applyBorder="1" applyAlignment="1" applyProtection="1">
      <alignment horizontal="center" vertical="center"/>
      <protection locked="0"/>
    </xf>
    <xf numFmtId="0" fontId="34" fillId="10" borderId="37" xfId="0" applyFont="1" applyFill="1" applyBorder="1" applyAlignment="1" applyProtection="1">
      <alignment horizontal="center" vertical="center"/>
      <protection locked="0"/>
    </xf>
    <xf numFmtId="0" fontId="34" fillId="10" borderId="65" xfId="0" applyFont="1" applyFill="1" applyBorder="1" applyAlignment="1" applyProtection="1">
      <alignment horizontal="center" vertical="center"/>
      <protection locked="0"/>
    </xf>
    <xf numFmtId="0" fontId="50" fillId="10" borderId="37" xfId="0" applyFont="1" applyFill="1" applyBorder="1" applyAlignment="1" applyProtection="1">
      <alignment horizontal="center" vertical="center"/>
      <protection locked="0"/>
    </xf>
    <xf numFmtId="0" fontId="50" fillId="10" borderId="66" xfId="0" applyFont="1" applyFill="1" applyBorder="1" applyAlignment="1" applyProtection="1">
      <alignment horizontal="center" vertical="center"/>
      <protection locked="0"/>
    </xf>
    <xf numFmtId="0" fontId="50" fillId="10" borderId="90" xfId="0" applyFont="1" applyFill="1" applyBorder="1" applyAlignment="1" applyProtection="1">
      <alignment horizontal="center" vertical="center"/>
      <protection locked="0"/>
    </xf>
    <xf numFmtId="0" fontId="50" fillId="10" borderId="63" xfId="0" applyFont="1" applyFill="1" applyBorder="1" applyAlignment="1" applyProtection="1">
      <alignment horizontal="center" vertical="center"/>
      <protection locked="0"/>
    </xf>
    <xf numFmtId="0" fontId="50" fillId="10" borderId="64" xfId="0" applyFont="1" applyFill="1" applyBorder="1" applyAlignment="1" applyProtection="1">
      <alignment horizontal="center" vertical="center"/>
      <protection locked="0"/>
    </xf>
    <xf numFmtId="0" fontId="50" fillId="10" borderId="61" xfId="0" applyFont="1" applyFill="1" applyBorder="1" applyAlignment="1" applyProtection="1">
      <alignment horizontal="center" vertical="center"/>
      <protection locked="0"/>
    </xf>
    <xf numFmtId="0" fontId="50" fillId="10" borderId="62" xfId="0" applyFont="1" applyFill="1" applyBorder="1" applyAlignment="1" applyProtection="1">
      <alignment horizontal="center" vertical="center"/>
      <protection locked="0"/>
    </xf>
    <xf numFmtId="0" fontId="34" fillId="0" borderId="7" xfId="0" applyFont="1" applyBorder="1" applyAlignment="1" applyProtection="1">
      <alignment horizontal="center" vertical="center"/>
      <protection locked="0"/>
    </xf>
    <xf numFmtId="0" fontId="34" fillId="8" borderId="26" xfId="0" applyFont="1" applyFill="1" applyBorder="1" applyAlignment="1" applyProtection="1">
      <alignment horizontal="center" vertical="center"/>
      <protection locked="0"/>
    </xf>
    <xf numFmtId="0" fontId="34" fillId="0" borderId="11" xfId="0" applyFont="1" applyBorder="1" applyAlignment="1" applyProtection="1">
      <alignment horizontal="center" vertical="center"/>
      <protection locked="0"/>
    </xf>
    <xf numFmtId="0" fontId="34" fillId="0" borderId="20" xfId="0" applyFont="1" applyBorder="1" applyAlignment="1" applyProtection="1">
      <alignment horizontal="center" vertical="center"/>
      <protection locked="0"/>
    </xf>
    <xf numFmtId="0" fontId="34" fillId="0" borderId="10" xfId="0" applyFont="1" applyBorder="1" applyAlignment="1" applyProtection="1">
      <alignment horizontal="center" vertical="center"/>
      <protection locked="0"/>
    </xf>
    <xf numFmtId="0" fontId="34" fillId="8" borderId="9" xfId="0" applyFont="1" applyFill="1" applyBorder="1" applyAlignment="1" applyProtection="1">
      <alignment horizontal="center" vertical="center" wrapText="1"/>
      <protection locked="0"/>
    </xf>
    <xf numFmtId="0" fontId="34" fillId="0" borderId="8" xfId="0" applyFont="1" applyBorder="1" applyAlignment="1" applyProtection="1">
      <alignment horizontal="center" vertical="center" wrapText="1"/>
      <protection locked="0"/>
    </xf>
    <xf numFmtId="0" fontId="34" fillId="0" borderId="73" xfId="0" applyFont="1" applyBorder="1" applyAlignment="1" applyProtection="1">
      <alignment horizontal="center" vertical="center" wrapText="1"/>
      <protection locked="0"/>
    </xf>
    <xf numFmtId="0" fontId="50" fillId="8" borderId="54" xfId="0" applyFont="1" applyFill="1" applyBorder="1" applyAlignment="1" applyProtection="1">
      <alignment vertical="center" wrapText="1"/>
      <protection locked="0"/>
    </xf>
    <xf numFmtId="0" fontId="51" fillId="11" borderId="59" xfId="0" applyFont="1" applyFill="1" applyBorder="1" applyAlignment="1" applyProtection="1">
      <alignment horizontal="center" vertical="center"/>
      <protection locked="0"/>
    </xf>
    <xf numFmtId="0" fontId="34" fillId="0" borderId="5" xfId="0" applyFont="1" applyBorder="1" applyAlignment="1" applyProtection="1">
      <alignment horizontal="center" vertical="center"/>
      <protection locked="0"/>
    </xf>
    <xf numFmtId="0" fontId="34" fillId="8" borderId="2" xfId="0" applyFont="1" applyFill="1" applyBorder="1" applyAlignment="1" applyProtection="1">
      <alignment horizontal="center" vertical="center" wrapText="1"/>
      <protection locked="0"/>
    </xf>
    <xf numFmtId="0" fontId="34" fillId="0" borderId="4" xfId="0" applyFont="1" applyBorder="1" applyAlignment="1" applyProtection="1">
      <alignment horizontal="center" vertical="center" wrapText="1"/>
      <protection locked="0"/>
    </xf>
    <xf numFmtId="0" fontId="34" fillId="0" borderId="83" xfId="0" applyFont="1" applyBorder="1" applyAlignment="1" applyProtection="1">
      <alignment horizontal="center" vertical="center" wrapText="1"/>
      <protection locked="0"/>
    </xf>
    <xf numFmtId="0" fontId="50" fillId="10" borderId="40" xfId="0" applyFont="1" applyFill="1" applyBorder="1" applyAlignment="1" applyProtection="1">
      <alignment horizontal="center" vertical="center"/>
      <protection locked="0"/>
    </xf>
    <xf numFmtId="0" fontId="50" fillId="10" borderId="25" xfId="0" applyFont="1" applyFill="1" applyBorder="1" applyAlignment="1" applyProtection="1">
      <alignment horizontal="center" vertical="center"/>
      <protection locked="0"/>
    </xf>
    <xf numFmtId="0" fontId="50" fillId="10" borderId="15" xfId="0" applyFont="1" applyFill="1" applyBorder="1" applyAlignment="1" applyProtection="1">
      <alignment horizontal="center" vertical="center"/>
      <protection locked="0"/>
    </xf>
    <xf numFmtId="0" fontId="50" fillId="10" borderId="68" xfId="0" applyFont="1" applyFill="1" applyBorder="1" applyAlignment="1" applyProtection="1">
      <alignment horizontal="center" vertical="center"/>
      <protection locked="0"/>
    </xf>
    <xf numFmtId="0" fontId="50" fillId="10" borderId="23" xfId="0" applyFont="1" applyFill="1" applyBorder="1" applyAlignment="1" applyProtection="1">
      <alignment horizontal="center" vertical="center"/>
      <protection locked="0"/>
    </xf>
    <xf numFmtId="0" fontId="50" fillId="10" borderId="24" xfId="0" applyFont="1" applyFill="1" applyBorder="1" applyAlignment="1" applyProtection="1">
      <alignment horizontal="center" vertical="center"/>
      <protection locked="0"/>
    </xf>
    <xf numFmtId="0" fontId="50" fillId="10" borderId="28" xfId="0" applyFont="1" applyFill="1" applyBorder="1" applyAlignment="1" applyProtection="1">
      <alignment horizontal="center" vertical="center"/>
      <protection locked="0"/>
    </xf>
    <xf numFmtId="0" fontId="50" fillId="10" borderId="16" xfId="0" applyFont="1" applyFill="1" applyBorder="1" applyAlignment="1" applyProtection="1">
      <alignment horizontal="center" vertical="center"/>
      <protection locked="0"/>
    </xf>
    <xf numFmtId="0" fontId="34" fillId="0" borderId="52" xfId="0" applyFont="1" applyBorder="1" applyAlignment="1" applyProtection="1">
      <alignment horizontal="center" vertical="center"/>
      <protection locked="0"/>
    </xf>
    <xf numFmtId="0" fontId="51" fillId="11" borderId="26" xfId="0" applyFont="1" applyFill="1" applyBorder="1" applyAlignment="1" applyProtection="1">
      <alignment horizontal="center" vertical="center"/>
      <protection locked="0"/>
    </xf>
    <xf numFmtId="0" fontId="34" fillId="12" borderId="88" xfId="0" applyFont="1" applyFill="1" applyBorder="1" applyAlignment="1" applyProtection="1">
      <alignment horizontal="center" vertical="center"/>
      <protection locked="0"/>
    </xf>
    <xf numFmtId="0" fontId="34" fillId="0" borderId="0" xfId="0" applyFont="1" applyAlignment="1" applyProtection="1">
      <alignment wrapText="1"/>
      <protection locked="0"/>
    </xf>
    <xf numFmtId="0" fontId="50" fillId="0" borderId="80" xfId="0" applyFont="1" applyBorder="1" applyAlignment="1" applyProtection="1">
      <alignment vertical="center" wrapText="1"/>
      <protection locked="0"/>
    </xf>
    <xf numFmtId="0" fontId="51" fillId="11" borderId="27" xfId="0" applyFont="1" applyFill="1" applyBorder="1" applyAlignment="1" applyProtection="1">
      <alignment horizontal="center" vertical="center"/>
      <protection locked="0"/>
    </xf>
    <xf numFmtId="0" fontId="34" fillId="8" borderId="67" xfId="0" applyFont="1" applyFill="1" applyBorder="1" applyAlignment="1" applyProtection="1">
      <alignment horizontal="center" vertical="center"/>
      <protection locked="0"/>
    </xf>
    <xf numFmtId="0" fontId="34" fillId="8" borderId="12" xfId="0" applyFont="1" applyFill="1" applyBorder="1" applyAlignment="1" applyProtection="1">
      <alignment horizontal="center" vertical="center"/>
      <protection locked="0"/>
    </xf>
    <xf numFmtId="0" fontId="34" fillId="8" borderId="0" xfId="0" applyFont="1" applyFill="1" applyAlignment="1" applyProtection="1">
      <alignment horizontal="center" vertical="center"/>
      <protection locked="0"/>
    </xf>
    <xf numFmtId="0" fontId="34" fillId="0" borderId="87" xfId="0" applyFont="1" applyBorder="1" applyAlignment="1" applyProtection="1">
      <alignment horizontal="center" vertical="center"/>
      <protection locked="0"/>
    </xf>
    <xf numFmtId="0" fontId="34" fillId="0" borderId="56" xfId="0" applyFont="1" applyBorder="1" applyAlignment="1" applyProtection="1">
      <alignment horizontal="center" vertical="center"/>
      <protection locked="0"/>
    </xf>
    <xf numFmtId="0" fontId="34" fillId="0" borderId="40" xfId="0" applyFont="1" applyBorder="1" applyProtection="1">
      <protection locked="0"/>
    </xf>
    <xf numFmtId="0" fontId="34" fillId="0" borderId="86" xfId="0" applyFont="1" applyBorder="1" applyAlignment="1" applyProtection="1">
      <alignment horizontal="center" vertical="center"/>
      <protection locked="0"/>
    </xf>
    <xf numFmtId="0" fontId="34" fillId="0" borderId="12" xfId="0" applyFont="1" applyBorder="1" applyAlignment="1" applyProtection="1">
      <alignment horizontal="center" vertical="center"/>
      <protection locked="0"/>
    </xf>
    <xf numFmtId="0" fontId="34" fillId="12" borderId="0" xfId="0" applyFont="1" applyFill="1" applyAlignment="1" applyProtection="1">
      <alignment horizontal="center" vertical="center"/>
      <protection locked="0"/>
    </xf>
    <xf numFmtId="0" fontId="50" fillId="0" borderId="11" xfId="0" applyFont="1" applyBorder="1" applyAlignment="1" applyProtection="1">
      <alignment horizontal="center" vertical="center"/>
      <protection locked="0"/>
    </xf>
    <xf numFmtId="0" fontId="50" fillId="0" borderId="1" xfId="0" applyFont="1" applyBorder="1" applyAlignment="1" applyProtection="1">
      <alignment horizontal="center" vertical="center"/>
      <protection locked="0"/>
    </xf>
    <xf numFmtId="0" fontId="34" fillId="8" borderId="48" xfId="0" applyFont="1" applyFill="1" applyBorder="1" applyAlignment="1" applyProtection="1">
      <alignment horizontal="center" vertical="center"/>
      <protection locked="0"/>
    </xf>
    <xf numFmtId="0" fontId="50" fillId="0" borderId="44" xfId="0" applyFont="1" applyBorder="1" applyAlignment="1" applyProtection="1">
      <alignment horizontal="center" vertical="center"/>
      <protection locked="0"/>
    </xf>
    <xf numFmtId="0" fontId="50" fillId="0" borderId="6" xfId="0" applyFont="1" applyBorder="1" applyAlignment="1" applyProtection="1">
      <alignment horizontal="center" vertical="center"/>
      <protection locked="0"/>
    </xf>
    <xf numFmtId="0" fontId="34" fillId="8" borderId="72" xfId="0" applyFont="1" applyFill="1" applyBorder="1" applyAlignment="1" applyProtection="1">
      <alignment horizontal="center" vertical="center"/>
      <protection locked="0"/>
    </xf>
    <xf numFmtId="0" fontId="34" fillId="12" borderId="2" xfId="0" applyFont="1" applyFill="1" applyBorder="1" applyAlignment="1" applyProtection="1">
      <alignment horizontal="center" vertical="center"/>
      <protection locked="0"/>
    </xf>
    <xf numFmtId="0" fontId="34" fillId="0" borderId="10" xfId="0" applyFont="1" applyBorder="1" applyAlignment="1" applyProtection="1">
      <alignment horizontal="center" vertical="center" wrapText="1"/>
      <protection locked="0"/>
    </xf>
    <xf numFmtId="0" fontId="34" fillId="0" borderId="18" xfId="0" applyFont="1" applyBorder="1" applyAlignment="1" applyProtection="1">
      <alignment horizontal="center" vertical="center" wrapText="1"/>
      <protection locked="0"/>
    </xf>
    <xf numFmtId="0" fontId="34" fillId="0" borderId="9" xfId="0" applyFont="1" applyBorder="1" applyAlignment="1" applyProtection="1">
      <alignment horizontal="center" vertical="center" wrapText="1"/>
      <protection locked="0"/>
    </xf>
    <xf numFmtId="0" fontId="34" fillId="0" borderId="19" xfId="0" applyFont="1" applyBorder="1" applyAlignment="1" applyProtection="1">
      <alignment horizontal="center" vertical="center" wrapText="1"/>
      <protection locked="0"/>
    </xf>
    <xf numFmtId="0" fontId="52" fillId="0" borderId="0" xfId="0" applyFont="1" applyProtection="1">
      <protection locked="0"/>
    </xf>
    <xf numFmtId="0" fontId="34" fillId="8" borderId="86" xfId="0" applyFont="1" applyFill="1" applyBorder="1" applyAlignment="1" applyProtection="1">
      <alignment horizontal="center" vertical="center"/>
      <protection locked="0"/>
    </xf>
    <xf numFmtId="0" fontId="34" fillId="8" borderId="87" xfId="0" applyFont="1" applyFill="1" applyBorder="1" applyAlignment="1" applyProtection="1">
      <alignment horizontal="center" vertical="center"/>
      <protection locked="0"/>
    </xf>
    <xf numFmtId="0" fontId="34" fillId="8" borderId="82" xfId="0" applyFont="1" applyFill="1" applyBorder="1" applyAlignment="1" applyProtection="1">
      <alignment horizontal="center" vertical="center"/>
      <protection locked="0"/>
    </xf>
    <xf numFmtId="0" fontId="34" fillId="8" borderId="5" xfId="0" applyFont="1" applyFill="1" applyBorder="1" applyAlignment="1" applyProtection="1">
      <alignment horizontal="center" vertical="center"/>
      <protection locked="0"/>
    </xf>
    <xf numFmtId="0" fontId="34" fillId="8" borderId="83" xfId="0" applyFont="1" applyFill="1" applyBorder="1" applyAlignment="1" applyProtection="1">
      <alignment horizontal="center" vertical="center"/>
      <protection locked="0"/>
    </xf>
    <xf numFmtId="0" fontId="34" fillId="8" borderId="58" xfId="0" applyFont="1" applyFill="1" applyBorder="1" applyAlignment="1" applyProtection="1">
      <alignment horizontal="center" vertical="center" wrapText="1"/>
      <protection locked="0"/>
    </xf>
    <xf numFmtId="0" fontId="34" fillId="8" borderId="59" xfId="0" applyFont="1" applyFill="1" applyBorder="1" applyAlignment="1" applyProtection="1">
      <alignment horizontal="center" vertical="center" wrapText="1"/>
      <protection locked="0"/>
    </xf>
    <xf numFmtId="0" fontId="34" fillId="12" borderId="58" xfId="0" applyFont="1" applyFill="1" applyBorder="1" applyAlignment="1" applyProtection="1">
      <alignment horizontal="center" vertical="center" wrapText="1"/>
      <protection locked="0"/>
    </xf>
    <xf numFmtId="0" fontId="34" fillId="0" borderId="60" xfId="0" applyFont="1" applyBorder="1" applyAlignment="1" applyProtection="1">
      <alignment horizontal="center" vertical="center"/>
      <protection locked="0"/>
    </xf>
    <xf numFmtId="0" fontId="57" fillId="12" borderId="93" xfId="0" applyFont="1" applyFill="1" applyBorder="1" applyAlignment="1" applyProtection="1">
      <alignment horizontal="center" vertical="center"/>
      <protection locked="0"/>
    </xf>
    <xf numFmtId="0" fontId="34" fillId="12" borderId="68" xfId="0" applyFont="1" applyFill="1" applyBorder="1" applyAlignment="1" applyProtection="1">
      <alignment horizontal="center" vertical="center"/>
      <protection locked="0"/>
    </xf>
    <xf numFmtId="0" fontId="34" fillId="12" borderId="94" xfId="0" applyFont="1" applyFill="1" applyBorder="1" applyAlignment="1" applyProtection="1">
      <alignment horizontal="center" vertical="center"/>
      <protection locked="0"/>
    </xf>
    <xf numFmtId="0" fontId="34" fillId="12" borderId="12" xfId="0" applyFont="1" applyFill="1" applyBorder="1" applyAlignment="1" applyProtection="1">
      <alignment horizontal="center" vertical="center"/>
      <protection locked="0"/>
    </xf>
    <xf numFmtId="0" fontId="34" fillId="12" borderId="95" xfId="0" applyFont="1" applyFill="1" applyBorder="1" applyAlignment="1" applyProtection="1">
      <alignment horizontal="center" vertical="center"/>
      <protection locked="0"/>
    </xf>
    <xf numFmtId="0" fontId="34" fillId="12" borderId="43" xfId="0" applyFont="1" applyFill="1" applyBorder="1" applyAlignment="1" applyProtection="1">
      <alignment horizontal="center" vertical="center"/>
      <protection locked="0"/>
    </xf>
    <xf numFmtId="0" fontId="34" fillId="12" borderId="69" xfId="0" applyFont="1" applyFill="1" applyBorder="1" applyAlignment="1" applyProtection="1">
      <alignment horizontal="center" vertical="center"/>
      <protection locked="0"/>
    </xf>
    <xf numFmtId="0" fontId="34" fillId="12" borderId="51" xfId="0" applyFont="1" applyFill="1" applyBorder="1" applyAlignment="1" applyProtection="1">
      <alignment horizontal="center" vertical="center"/>
      <protection locked="0"/>
    </xf>
    <xf numFmtId="0" fontId="34" fillId="8" borderId="71" xfId="0" applyFont="1" applyFill="1" applyBorder="1" applyAlignment="1" applyProtection="1">
      <alignment horizontal="center" vertical="center"/>
      <protection locked="0"/>
    </xf>
    <xf numFmtId="0" fontId="57" fillId="8" borderId="5" xfId="0" applyFont="1" applyFill="1" applyBorder="1" applyAlignment="1" applyProtection="1">
      <alignment horizontal="center" vertical="center"/>
      <protection locked="0"/>
    </xf>
    <xf numFmtId="0" fontId="34" fillId="8" borderId="22" xfId="0" applyFont="1" applyFill="1" applyBorder="1" applyAlignment="1" applyProtection="1">
      <alignment horizontal="center" vertical="center"/>
      <protection locked="0"/>
    </xf>
    <xf numFmtId="0" fontId="34" fillId="0" borderId="82" xfId="0" applyFont="1" applyBorder="1" applyAlignment="1" applyProtection="1">
      <alignment horizontal="center" vertical="center"/>
      <protection locked="0"/>
    </xf>
    <xf numFmtId="0" fontId="57" fillId="8" borderId="10" xfId="0" applyFont="1" applyFill="1" applyBorder="1" applyAlignment="1" applyProtection="1">
      <alignment horizontal="center" vertical="center"/>
      <protection locked="0"/>
    </xf>
    <xf numFmtId="0" fontId="34" fillId="8" borderId="10" xfId="0" applyFont="1" applyFill="1" applyBorder="1" applyAlignment="1" applyProtection="1">
      <alignment horizontal="center" vertical="center"/>
      <protection locked="0"/>
    </xf>
    <xf numFmtId="0" fontId="57" fillId="8" borderId="37" xfId="0" applyFont="1" applyFill="1" applyBorder="1" applyAlignment="1" applyProtection="1">
      <alignment horizontal="center" vertical="center"/>
      <protection locked="0"/>
    </xf>
    <xf numFmtId="0" fontId="34" fillId="8" borderId="65" xfId="0" applyFont="1" applyFill="1" applyBorder="1" applyAlignment="1" applyProtection="1">
      <alignment horizontal="center" vertical="center"/>
      <protection locked="0"/>
    </xf>
    <xf numFmtId="0" fontId="34" fillId="8" borderId="91" xfId="0" applyFont="1" applyFill="1" applyBorder="1" applyAlignment="1" applyProtection="1">
      <alignment horizontal="center" vertical="center"/>
      <protection locked="0"/>
    </xf>
    <xf numFmtId="0" fontId="34" fillId="8" borderId="37" xfId="0" applyFont="1" applyFill="1" applyBorder="1" applyAlignment="1" applyProtection="1">
      <alignment horizontal="center" vertical="center"/>
      <protection locked="0"/>
    </xf>
    <xf numFmtId="0" fontId="34" fillId="0" borderId="64" xfId="0" applyFont="1" applyBorder="1" applyAlignment="1" applyProtection="1">
      <alignment horizontal="center" vertical="center"/>
      <protection locked="0"/>
    </xf>
    <xf numFmtId="0" fontId="34" fillId="12" borderId="63" xfId="0" applyFont="1" applyFill="1" applyBorder="1" applyAlignment="1" applyProtection="1">
      <alignment horizontal="center" vertical="center"/>
      <protection locked="0"/>
    </xf>
    <xf numFmtId="0" fontId="34" fillId="8" borderId="62" xfId="0" applyFont="1" applyFill="1" applyBorder="1" applyAlignment="1" applyProtection="1">
      <alignment horizontal="center" vertical="center"/>
      <protection locked="0"/>
    </xf>
    <xf numFmtId="0" fontId="34" fillId="0" borderId="90" xfId="0" applyFont="1" applyBorder="1" applyAlignment="1" applyProtection="1">
      <alignment horizontal="center" vertical="center"/>
      <protection locked="0"/>
    </xf>
    <xf numFmtId="0" fontId="34" fillId="0" borderId="67" xfId="0" applyFont="1" applyBorder="1" applyAlignment="1" applyProtection="1">
      <alignment horizontal="center" vertical="center"/>
      <protection locked="0"/>
    </xf>
    <xf numFmtId="0" fontId="34" fillId="0" borderId="37" xfId="0" applyFont="1" applyBorder="1" applyAlignment="1" applyProtection="1">
      <alignment horizontal="center" vertical="center"/>
      <protection locked="0"/>
    </xf>
    <xf numFmtId="0" fontId="34" fillId="0" borderId="65" xfId="0" applyFont="1" applyBorder="1" applyAlignment="1" applyProtection="1">
      <alignment horizontal="center" vertical="center"/>
      <protection locked="0"/>
    </xf>
    <xf numFmtId="0" fontId="34" fillId="8" borderId="61" xfId="0" applyFont="1" applyFill="1" applyBorder="1" applyAlignment="1" applyProtection="1">
      <alignment horizontal="center" vertical="center"/>
      <protection locked="0"/>
    </xf>
    <xf numFmtId="0" fontId="34" fillId="8" borderId="38" xfId="0" applyFont="1" applyFill="1" applyBorder="1" applyAlignment="1" applyProtection="1">
      <alignment horizontal="center" vertical="center" wrapText="1"/>
      <protection locked="0"/>
    </xf>
    <xf numFmtId="0" fontId="34" fillId="8" borderId="49" xfId="0" applyFont="1" applyFill="1" applyBorder="1" applyAlignment="1" applyProtection="1">
      <alignment horizontal="center" vertical="center" wrapText="1"/>
      <protection locked="0"/>
    </xf>
    <xf numFmtId="0" fontId="34" fillId="8" borderId="39" xfId="0" applyFont="1" applyFill="1" applyBorder="1" applyAlignment="1" applyProtection="1">
      <alignment horizontal="center" vertical="center" wrapText="1"/>
      <protection locked="0"/>
    </xf>
    <xf numFmtId="0" fontId="34" fillId="8" borderId="19" xfId="0" applyFont="1" applyFill="1" applyBorder="1" applyAlignment="1" applyProtection="1">
      <alignment horizontal="center" vertical="center" wrapText="1"/>
      <protection locked="0"/>
    </xf>
    <xf numFmtId="0" fontId="34" fillId="13" borderId="53" xfId="0" applyFont="1" applyFill="1" applyBorder="1" applyAlignment="1" applyProtection="1">
      <alignment horizontal="center" vertical="center" wrapText="1"/>
      <protection locked="0"/>
    </xf>
    <xf numFmtId="0" fontId="34" fillId="13" borderId="68" xfId="0" applyFont="1" applyFill="1" applyBorder="1" applyAlignment="1" applyProtection="1">
      <alignment horizontal="center" vertical="center" wrapText="1"/>
      <protection locked="0"/>
    </xf>
    <xf numFmtId="0" fontId="34" fillId="13" borderId="18" xfId="0" applyFont="1" applyFill="1" applyBorder="1" applyAlignment="1" applyProtection="1">
      <alignment horizontal="center" vertical="center" wrapText="1"/>
      <protection locked="0"/>
    </xf>
    <xf numFmtId="0" fontId="34" fillId="8" borderId="44" xfId="0" applyFont="1" applyFill="1" applyBorder="1" applyAlignment="1" applyProtection="1">
      <alignment horizontal="center" vertical="center" wrapText="1"/>
      <protection locked="0"/>
    </xf>
    <xf numFmtId="0" fontId="34" fillId="13" borderId="3" xfId="0" applyFont="1" applyFill="1" applyBorder="1" applyAlignment="1" applyProtection="1">
      <alignment horizontal="center" vertical="center" wrapText="1"/>
      <protection locked="0"/>
    </xf>
    <xf numFmtId="0" fontId="50" fillId="8" borderId="86" xfId="0" applyFont="1" applyFill="1" applyBorder="1" applyAlignment="1" applyProtection="1">
      <alignment vertical="center" wrapText="1"/>
      <protection locked="0"/>
    </xf>
    <xf numFmtId="0" fontId="51" fillId="11" borderId="12" xfId="0" applyFont="1" applyFill="1" applyBorder="1" applyAlignment="1" applyProtection="1">
      <alignment horizontal="center" vertical="center" wrapText="1"/>
      <protection locked="0"/>
    </xf>
    <xf numFmtId="0" fontId="34" fillId="8" borderId="27" xfId="0" applyFont="1" applyFill="1" applyBorder="1" applyAlignment="1" applyProtection="1">
      <alignment horizontal="center" vertical="center" wrapText="1"/>
      <protection locked="0"/>
    </xf>
    <xf numFmtId="0" fontId="34" fillId="13" borderId="2" xfId="0" applyFont="1" applyFill="1" applyBorder="1" applyAlignment="1" applyProtection="1">
      <alignment horizontal="center" vertical="center" wrapText="1"/>
      <protection locked="0"/>
    </xf>
    <xf numFmtId="0" fontId="34" fillId="13" borderId="14" xfId="0" applyFont="1" applyFill="1" applyBorder="1" applyAlignment="1" applyProtection="1">
      <alignment horizontal="center" vertical="center" wrapText="1"/>
      <protection locked="0"/>
    </xf>
    <xf numFmtId="0" fontId="34" fillId="13" borderId="14" xfId="0" applyFont="1" applyFill="1" applyBorder="1" applyAlignment="1" applyProtection="1">
      <alignment horizontal="center" vertical="center"/>
      <protection locked="0"/>
    </xf>
    <xf numFmtId="0" fontId="34" fillId="13" borderId="2" xfId="0" applyFont="1" applyFill="1" applyBorder="1" applyAlignment="1" applyProtection="1">
      <alignment horizontal="center" vertical="center"/>
      <protection locked="0"/>
    </xf>
    <xf numFmtId="0" fontId="34" fillId="8" borderId="82" xfId="0" applyFont="1" applyFill="1" applyBorder="1" applyAlignment="1" applyProtection="1">
      <alignment horizontal="center" vertical="center" wrapText="1"/>
      <protection locked="0"/>
    </xf>
    <xf numFmtId="0" fontId="34" fillId="0" borderId="54" xfId="0" applyFont="1" applyBorder="1" applyProtection="1">
      <protection locked="0"/>
    </xf>
    <xf numFmtId="0" fontId="34" fillId="0" borderId="2" xfId="0" applyFont="1" applyBorder="1" applyAlignment="1" applyProtection="1">
      <alignment horizontal="center" vertical="center" wrapText="1"/>
      <protection locked="0"/>
    </xf>
    <xf numFmtId="0" fontId="34" fillId="0" borderId="14" xfId="0" applyFont="1" applyBorder="1" applyAlignment="1" applyProtection="1">
      <alignment horizontal="center" vertical="center" wrapText="1"/>
      <protection locked="0"/>
    </xf>
    <xf numFmtId="0" fontId="52" fillId="12" borderId="4" xfId="0" applyFont="1" applyFill="1" applyBorder="1" applyAlignment="1" applyProtection="1">
      <alignment horizontal="center" vertical="center" wrapText="1"/>
      <protection locked="0"/>
    </xf>
    <xf numFmtId="0" fontId="51" fillId="10" borderId="24" xfId="0" applyFont="1" applyFill="1" applyBorder="1" applyAlignment="1" applyProtection="1">
      <alignment horizontal="center" vertical="center" wrapText="1"/>
      <protection locked="0"/>
    </xf>
    <xf numFmtId="0" fontId="50" fillId="10" borderId="40" xfId="0" applyFont="1" applyFill="1" applyBorder="1" applyAlignment="1" applyProtection="1">
      <alignment horizontal="center" vertical="center" wrapText="1"/>
      <protection locked="0"/>
    </xf>
    <xf numFmtId="0" fontId="50" fillId="10" borderId="25" xfId="0" applyFont="1" applyFill="1" applyBorder="1" applyAlignment="1" applyProtection="1">
      <alignment horizontal="center" vertical="center" wrapText="1"/>
      <protection locked="0"/>
    </xf>
    <xf numFmtId="0" fontId="50" fillId="10" borderId="15" xfId="0" applyFont="1" applyFill="1" applyBorder="1" applyAlignment="1" applyProtection="1">
      <alignment horizontal="center" vertical="center" wrapText="1"/>
      <protection locked="0"/>
    </xf>
    <xf numFmtId="0" fontId="50" fillId="10" borderId="68" xfId="0" applyFont="1" applyFill="1" applyBorder="1" applyAlignment="1" applyProtection="1">
      <alignment horizontal="center" vertical="center" wrapText="1"/>
      <protection locked="0"/>
    </xf>
    <xf numFmtId="0" fontId="50" fillId="10" borderId="23" xfId="0" applyFont="1" applyFill="1" applyBorder="1" applyAlignment="1" applyProtection="1">
      <alignment horizontal="center" vertical="center" wrapText="1"/>
      <protection locked="0"/>
    </xf>
    <xf numFmtId="0" fontId="50" fillId="10" borderId="24" xfId="0" applyFont="1" applyFill="1" applyBorder="1" applyAlignment="1" applyProtection="1">
      <alignment horizontal="center" vertical="center" wrapText="1"/>
      <protection locked="0"/>
    </xf>
    <xf numFmtId="0" fontId="50" fillId="10" borderId="28" xfId="0" applyFont="1" applyFill="1" applyBorder="1" applyAlignment="1" applyProtection="1">
      <alignment horizontal="center" vertical="center" wrapText="1"/>
      <protection locked="0"/>
    </xf>
    <xf numFmtId="0" fontId="50" fillId="10" borderId="16" xfId="0" applyFont="1" applyFill="1" applyBorder="1" applyAlignment="1" applyProtection="1">
      <alignment horizontal="center" vertical="center" wrapText="1"/>
      <protection locked="0"/>
    </xf>
    <xf numFmtId="0" fontId="51" fillId="11" borderId="50" xfId="0" applyFont="1" applyFill="1" applyBorder="1" applyAlignment="1" applyProtection="1">
      <alignment horizontal="center" vertical="center" wrapText="1"/>
      <protection locked="0"/>
    </xf>
    <xf numFmtId="0" fontId="34" fillId="8" borderId="50" xfId="0" applyFont="1" applyFill="1" applyBorder="1" applyAlignment="1" applyProtection="1">
      <alignment horizontal="center" vertical="center" wrapText="1"/>
      <protection locked="0"/>
    </xf>
    <xf numFmtId="0" fontId="34" fillId="8" borderId="46" xfId="0" applyFont="1" applyFill="1" applyBorder="1" applyAlignment="1" applyProtection="1">
      <alignment horizontal="center" vertical="center" wrapText="1"/>
      <protection locked="0"/>
    </xf>
    <xf numFmtId="0" fontId="34" fillId="12" borderId="45" xfId="0" applyFont="1" applyFill="1" applyBorder="1" applyAlignment="1" applyProtection="1">
      <alignment horizontal="center" vertical="center" wrapText="1"/>
      <protection locked="0"/>
    </xf>
    <xf numFmtId="0" fontId="34" fillId="12" borderId="49" xfId="0" applyFont="1" applyFill="1" applyBorder="1" applyAlignment="1" applyProtection="1">
      <alignment horizontal="center" vertical="center" wrapText="1"/>
      <protection locked="0"/>
    </xf>
    <xf numFmtId="0" fontId="34" fillId="12" borderId="38" xfId="0" applyFont="1" applyFill="1" applyBorder="1" applyAlignment="1" applyProtection="1">
      <alignment horizontal="center" vertical="center" wrapText="1"/>
      <protection locked="0"/>
    </xf>
    <xf numFmtId="0" fontId="34" fillId="12" borderId="50" xfId="0" applyFont="1" applyFill="1" applyBorder="1" applyAlignment="1" applyProtection="1">
      <alignment horizontal="center" vertical="center" wrapText="1"/>
      <protection locked="0"/>
    </xf>
    <xf numFmtId="0" fontId="34" fillId="8" borderId="71" xfId="0" applyFont="1" applyFill="1" applyBorder="1" applyAlignment="1" applyProtection="1">
      <alignment horizontal="center" vertical="center" wrapText="1"/>
      <protection locked="0"/>
    </xf>
    <xf numFmtId="0" fontId="34" fillId="12" borderId="53" xfId="0" applyFont="1" applyFill="1" applyBorder="1" applyAlignment="1" applyProtection="1">
      <alignment vertical="center" wrapText="1"/>
      <protection locked="0"/>
    </xf>
    <xf numFmtId="0" fontId="34" fillId="12" borderId="3" xfId="0" applyFont="1" applyFill="1" applyBorder="1" applyAlignment="1" applyProtection="1">
      <alignment vertical="center" wrapText="1"/>
      <protection locked="0"/>
    </xf>
    <xf numFmtId="0" fontId="34" fillId="0" borderId="0" xfId="0" applyFont="1" applyAlignment="1" applyProtection="1">
      <alignment horizontal="center" vertical="center" wrapText="1"/>
      <protection locked="0"/>
    </xf>
    <xf numFmtId="0" fontId="34" fillId="0" borderId="59" xfId="0" applyFont="1" applyBorder="1" applyAlignment="1" applyProtection="1">
      <alignment horizontal="center" vertical="center" wrapText="1"/>
      <protection locked="0"/>
    </xf>
    <xf numFmtId="0" fontId="34" fillId="8" borderId="58" xfId="0" applyFont="1" applyFill="1" applyBorder="1" applyAlignment="1" applyProtection="1">
      <alignment horizontal="center" vertical="center"/>
      <protection locked="0"/>
    </xf>
    <xf numFmtId="0" fontId="34" fillId="12" borderId="92" xfId="0" applyFont="1" applyFill="1" applyBorder="1" applyAlignment="1" applyProtection="1">
      <alignment horizontal="center" vertical="center" wrapText="1"/>
      <protection locked="0"/>
    </xf>
    <xf numFmtId="0" fontId="52" fillId="10" borderId="23" xfId="0" applyFont="1" applyFill="1" applyBorder="1" applyAlignment="1" applyProtection="1">
      <alignment vertical="center"/>
      <protection locked="0"/>
    </xf>
    <xf numFmtId="0" fontId="34" fillId="0" borderId="11" xfId="0" applyFont="1" applyBorder="1" applyAlignment="1" applyProtection="1">
      <alignment horizontal="center" vertical="center" wrapText="1"/>
      <protection locked="0"/>
    </xf>
    <xf numFmtId="0" fontId="34" fillId="8" borderId="1" xfId="0" applyFont="1" applyFill="1" applyBorder="1" applyAlignment="1" applyProtection="1">
      <alignment horizontal="center" vertical="center" wrapText="1"/>
      <protection locked="0"/>
    </xf>
    <xf numFmtId="0" fontId="34" fillId="8" borderId="11" xfId="0" applyFont="1" applyFill="1" applyBorder="1" applyAlignment="1" applyProtection="1">
      <alignment horizontal="center" vertical="center" wrapText="1"/>
      <protection locked="0"/>
    </xf>
    <xf numFmtId="0" fontId="34" fillId="12" borderId="48" xfId="0" applyFont="1" applyFill="1" applyBorder="1" applyAlignment="1" applyProtection="1">
      <alignment horizontal="center" vertical="center" wrapText="1"/>
      <protection locked="0"/>
    </xf>
    <xf numFmtId="0" fontId="34" fillId="12" borderId="11" xfId="0" applyFont="1" applyFill="1" applyBorder="1" applyAlignment="1" applyProtection="1">
      <alignment horizontal="center" vertical="center" wrapText="1"/>
      <protection locked="0"/>
    </xf>
    <xf numFmtId="0" fontId="34" fillId="8" borderId="6" xfId="0" applyFont="1" applyFill="1" applyBorder="1" applyAlignment="1" applyProtection="1">
      <alignment horizontal="center" vertical="center" wrapText="1"/>
      <protection locked="0"/>
    </xf>
    <xf numFmtId="0" fontId="34" fillId="12" borderId="44" xfId="0" applyFont="1" applyFill="1" applyBorder="1" applyAlignment="1" applyProtection="1">
      <alignment horizontal="center" vertical="center" wrapText="1"/>
      <protection locked="0"/>
    </xf>
    <xf numFmtId="0" fontId="34" fillId="12" borderId="6" xfId="0" applyFont="1" applyFill="1" applyBorder="1" applyAlignment="1" applyProtection="1">
      <alignment horizontal="center" vertical="center" wrapText="1"/>
      <protection locked="0"/>
    </xf>
    <xf numFmtId="0" fontId="34" fillId="8" borderId="72" xfId="0" applyFont="1" applyFill="1" applyBorder="1" applyAlignment="1" applyProtection="1">
      <alignment horizontal="center" vertical="center" wrapText="1"/>
      <protection locked="0"/>
    </xf>
    <xf numFmtId="0" fontId="34" fillId="8" borderId="20" xfId="0" applyFont="1" applyFill="1" applyBorder="1" applyAlignment="1" applyProtection="1">
      <alignment horizontal="center" vertical="center"/>
      <protection locked="0"/>
    </xf>
    <xf numFmtId="0" fontId="34" fillId="0" borderId="44" xfId="0" applyFont="1" applyBorder="1" applyAlignment="1" applyProtection="1">
      <alignment horizontal="center" vertical="center" wrapText="1"/>
      <protection locked="0"/>
    </xf>
    <xf numFmtId="0" fontId="34" fillId="0" borderId="6" xfId="0" applyFont="1" applyBorder="1" applyAlignment="1" applyProtection="1">
      <alignment horizontal="center" vertical="center" wrapText="1"/>
      <protection locked="0"/>
    </xf>
    <xf numFmtId="0" fontId="34" fillId="0" borderId="1" xfId="0" applyFont="1" applyBorder="1" applyAlignment="1" applyProtection="1">
      <alignment horizontal="center" vertical="center" wrapText="1"/>
      <protection locked="0"/>
    </xf>
    <xf numFmtId="0" fontId="34" fillId="0" borderId="26" xfId="0" applyFont="1" applyBorder="1" applyAlignment="1" applyProtection="1">
      <alignment horizontal="center" vertical="center" wrapText="1"/>
      <protection locked="0"/>
    </xf>
    <xf numFmtId="0" fontId="34" fillId="12" borderId="48" xfId="0" applyFont="1" applyFill="1" applyBorder="1" applyAlignment="1" applyProtection="1">
      <alignment vertical="center" wrapText="1"/>
      <protection locked="0"/>
    </xf>
    <xf numFmtId="0" fontId="34" fillId="0" borderId="72" xfId="0" applyFont="1" applyBorder="1" applyAlignment="1" applyProtection="1">
      <alignment horizontal="center" vertical="center" wrapText="1"/>
      <protection locked="0"/>
    </xf>
    <xf numFmtId="0" fontId="51" fillId="11" borderId="4" xfId="0" applyFont="1" applyFill="1" applyBorder="1" applyAlignment="1" applyProtection="1">
      <alignment horizontal="center" vertical="center" wrapText="1"/>
      <protection locked="0"/>
    </xf>
    <xf numFmtId="0" fontId="34" fillId="12" borderId="82" xfId="0" applyFont="1" applyFill="1" applyBorder="1" applyAlignment="1" applyProtection="1">
      <alignment vertical="center" wrapText="1"/>
      <protection locked="0"/>
    </xf>
    <xf numFmtId="0" fontId="34" fillId="12" borderId="86" xfId="0" applyFont="1" applyFill="1" applyBorder="1" applyAlignment="1" applyProtection="1">
      <alignment horizontal="center" vertical="center" wrapText="1"/>
      <protection locked="0"/>
    </xf>
    <xf numFmtId="0" fontId="34" fillId="0" borderId="55" xfId="0" applyFont="1" applyBorder="1" applyAlignment="1" applyProtection="1">
      <alignment horizontal="center" vertical="center" wrapText="1"/>
      <protection locked="0"/>
    </xf>
    <xf numFmtId="0" fontId="34" fillId="12" borderId="92" xfId="0" applyFont="1" applyFill="1" applyBorder="1" applyAlignment="1" applyProtection="1">
      <alignment vertical="center" wrapText="1"/>
      <protection locked="0"/>
    </xf>
    <xf numFmtId="0" fontId="34" fillId="12" borderId="56" xfId="0" applyFont="1" applyFill="1" applyBorder="1" applyAlignment="1" applyProtection="1">
      <alignment vertical="center" wrapText="1"/>
      <protection locked="0"/>
    </xf>
    <xf numFmtId="0" fontId="34" fillId="12" borderId="63" xfId="0" applyFont="1" applyFill="1" applyBorder="1" applyAlignment="1" applyProtection="1">
      <alignment horizontal="center" vertical="center" wrapText="1"/>
      <protection locked="0"/>
    </xf>
    <xf numFmtId="0" fontId="34" fillId="8" borderId="60" xfId="0" applyFont="1" applyFill="1" applyBorder="1" applyAlignment="1" applyProtection="1">
      <alignment horizontal="center" vertical="center"/>
      <protection locked="0"/>
    </xf>
    <xf numFmtId="0" fontId="50" fillId="10" borderId="17" xfId="0" applyFont="1" applyFill="1" applyBorder="1" applyAlignment="1" applyProtection="1">
      <alignment horizontal="center" vertical="center" wrapText="1"/>
      <protection locked="0"/>
    </xf>
    <xf numFmtId="0" fontId="50" fillId="8" borderId="69" xfId="0" applyFont="1" applyFill="1" applyBorder="1" applyAlignment="1" applyProtection="1">
      <alignment vertical="center" wrapText="1"/>
      <protection locked="0"/>
    </xf>
    <xf numFmtId="0" fontId="51" fillId="11" borderId="89" xfId="0" applyFont="1" applyFill="1" applyBorder="1" applyAlignment="1" applyProtection="1">
      <alignment horizontal="center" vertical="center" wrapText="1"/>
      <protection locked="0"/>
    </xf>
    <xf numFmtId="0" fontId="34" fillId="8" borderId="68" xfId="0" applyFont="1" applyFill="1" applyBorder="1" applyAlignment="1" applyProtection="1">
      <alignment horizontal="center" vertical="center" wrapText="1"/>
      <protection locked="0"/>
    </xf>
    <xf numFmtId="0" fontId="34" fillId="12" borderId="11" xfId="0" applyFont="1" applyFill="1" applyBorder="1" applyAlignment="1" applyProtection="1">
      <alignment vertical="center" wrapText="1"/>
      <protection locked="0"/>
    </xf>
    <xf numFmtId="0" fontId="51" fillId="11" borderId="19" xfId="0" applyFont="1" applyFill="1" applyBorder="1" applyAlignment="1" applyProtection="1">
      <alignment horizontal="center" vertical="center" wrapText="1"/>
      <protection locked="0"/>
    </xf>
    <xf numFmtId="0" fontId="34" fillId="12" borderId="14" xfId="0" applyFont="1" applyFill="1" applyBorder="1" applyAlignment="1" applyProtection="1">
      <alignment vertical="center" wrapText="1"/>
      <protection locked="0"/>
    </xf>
    <xf numFmtId="0" fontId="34" fillId="0" borderId="50" xfId="0" applyFont="1" applyBorder="1" applyAlignment="1" applyProtection="1">
      <alignment horizontal="center" vertical="center" wrapText="1"/>
      <protection locked="0"/>
    </xf>
    <xf numFmtId="0" fontId="34" fillId="0" borderId="39" xfId="0" applyFont="1" applyBorder="1" applyAlignment="1" applyProtection="1">
      <alignment horizontal="center" vertical="center" wrapText="1"/>
      <protection locked="0"/>
    </xf>
    <xf numFmtId="0" fontId="34" fillId="12" borderId="45" xfId="0" applyFont="1" applyFill="1" applyBorder="1" applyAlignment="1" applyProtection="1">
      <alignment vertical="center" wrapText="1"/>
      <protection locked="0"/>
    </xf>
    <xf numFmtId="0" fontId="34" fillId="0" borderId="71" xfId="0" applyFont="1" applyBorder="1" applyAlignment="1" applyProtection="1">
      <alignment horizontal="center" vertical="center" wrapText="1"/>
      <protection locked="0"/>
    </xf>
    <xf numFmtId="0" fontId="34" fillId="8" borderId="18" xfId="0" applyFont="1" applyFill="1" applyBorder="1" applyAlignment="1" applyProtection="1">
      <alignment vertical="center" wrapText="1"/>
      <protection locked="0"/>
    </xf>
    <xf numFmtId="0" fontId="34" fillId="8" borderId="3" xfId="0" applyFont="1" applyFill="1" applyBorder="1" applyAlignment="1" applyProtection="1">
      <alignment vertical="center" wrapText="1"/>
      <protection locked="0"/>
    </xf>
    <xf numFmtId="0" fontId="34" fillId="8" borderId="8" xfId="0" applyFont="1" applyFill="1" applyBorder="1" applyAlignment="1" applyProtection="1">
      <alignment vertical="center" wrapText="1"/>
      <protection locked="0"/>
    </xf>
    <xf numFmtId="0" fontId="34" fillId="12" borderId="18" xfId="0" applyFont="1" applyFill="1" applyBorder="1" applyAlignment="1" applyProtection="1">
      <alignment vertical="center" wrapText="1"/>
      <protection locked="0"/>
    </xf>
    <xf numFmtId="0" fontId="34" fillId="12" borderId="8" xfId="0" applyFont="1" applyFill="1" applyBorder="1" applyAlignment="1" applyProtection="1">
      <alignment vertical="center" wrapText="1"/>
      <protection locked="0"/>
    </xf>
    <xf numFmtId="0" fontId="34" fillId="8" borderId="73" xfId="0" applyFont="1" applyFill="1" applyBorder="1" applyAlignment="1" applyProtection="1">
      <alignment vertical="center" wrapText="1"/>
      <protection locked="0"/>
    </xf>
    <xf numFmtId="0" fontId="34" fillId="0" borderId="21" xfId="0" applyFont="1" applyBorder="1" applyAlignment="1" applyProtection="1">
      <alignment horizontal="center" vertical="center" wrapText="1"/>
      <protection locked="0"/>
    </xf>
    <xf numFmtId="0" fontId="34" fillId="0" borderId="58" xfId="0" applyFont="1" applyBorder="1" applyAlignment="1" applyProtection="1">
      <alignment horizontal="center" vertical="center"/>
      <protection locked="0"/>
    </xf>
    <xf numFmtId="0" fontId="34" fillId="0" borderId="85" xfId="0" applyFont="1" applyBorder="1" applyAlignment="1" applyProtection="1">
      <alignment horizontal="center" vertical="center" wrapText="1"/>
      <protection locked="0"/>
    </xf>
    <xf numFmtId="0" fontId="34" fillId="8" borderId="70" xfId="0" applyFont="1" applyFill="1" applyBorder="1" applyAlignment="1" applyProtection="1">
      <alignment horizontal="center" vertical="center" wrapText="1"/>
      <protection locked="0"/>
    </xf>
    <xf numFmtId="0" fontId="34" fillId="12" borderId="49" xfId="0" applyFont="1" applyFill="1" applyBorder="1" applyAlignment="1" applyProtection="1">
      <alignment vertical="center" wrapText="1"/>
      <protection locked="0"/>
    </xf>
    <xf numFmtId="0" fontId="27" fillId="8" borderId="8" xfId="0" applyFont="1" applyFill="1" applyBorder="1" applyAlignment="1" applyProtection="1">
      <alignment horizontal="center" vertical="center" wrapText="1"/>
      <protection locked="0"/>
    </xf>
    <xf numFmtId="0" fontId="27" fillId="8" borderId="9" xfId="0" applyFont="1" applyFill="1" applyBorder="1" applyAlignment="1" applyProtection="1">
      <alignment horizontal="center" vertical="center" wrapText="1"/>
      <protection locked="0"/>
    </xf>
    <xf numFmtId="0" fontId="27" fillId="8" borderId="6" xfId="0" applyFont="1" applyFill="1" applyBorder="1" applyAlignment="1" applyProtection="1">
      <alignment horizontal="center" vertical="center" wrapText="1"/>
      <protection locked="0"/>
    </xf>
    <xf numFmtId="0" fontId="34" fillId="8" borderId="0" xfId="0" applyFont="1" applyFill="1" applyProtection="1">
      <protection locked="0"/>
    </xf>
    <xf numFmtId="0" fontId="55" fillId="8" borderId="11" xfId="0" applyFont="1" applyFill="1" applyBorder="1" applyAlignment="1" applyProtection="1">
      <alignment horizontal="center" vertical="center" wrapText="1"/>
      <protection locked="0"/>
    </xf>
    <xf numFmtId="0" fontId="55" fillId="8" borderId="3" xfId="0" applyFont="1" applyFill="1" applyBorder="1" applyAlignment="1" applyProtection="1">
      <alignment horizontal="center" vertical="center" wrapText="1"/>
      <protection locked="0"/>
    </xf>
    <xf numFmtId="0" fontId="34" fillId="8" borderId="20" xfId="0" applyFont="1" applyFill="1" applyBorder="1" applyAlignment="1" applyProtection="1">
      <alignment horizontal="center" vertical="center" wrapText="1"/>
      <protection locked="0"/>
    </xf>
    <xf numFmtId="0" fontId="34" fillId="0" borderId="20" xfId="0" applyFont="1" applyBorder="1" applyAlignment="1" applyProtection="1">
      <alignment horizontal="center" vertical="center" wrapText="1"/>
      <protection locked="0"/>
    </xf>
    <xf numFmtId="0" fontId="34" fillId="0" borderId="27" xfId="0" applyFont="1" applyBorder="1" applyAlignment="1" applyProtection="1">
      <alignment horizontal="center" vertical="center" wrapText="1"/>
      <protection locked="0"/>
    </xf>
    <xf numFmtId="0" fontId="34" fillId="0" borderId="80" xfId="0" applyFont="1" applyBorder="1" applyAlignment="1" applyProtection="1">
      <alignment horizontal="center" vertical="center" wrapText="1"/>
      <protection locked="0"/>
    </xf>
    <xf numFmtId="0" fontId="55" fillId="13" borderId="82" xfId="0" applyFont="1" applyFill="1" applyBorder="1" applyAlignment="1" applyProtection="1">
      <alignment horizontal="center" vertical="center" wrapText="1"/>
      <protection locked="0"/>
    </xf>
    <xf numFmtId="0" fontId="55" fillId="13" borderId="49" xfId="0" applyFont="1" applyFill="1" applyBorder="1" applyAlignment="1" applyProtection="1">
      <alignment horizontal="center" vertical="center" wrapText="1"/>
      <protection locked="0"/>
    </xf>
    <xf numFmtId="0" fontId="34" fillId="0" borderId="82" xfId="0" applyFont="1" applyBorder="1" applyAlignment="1" applyProtection="1">
      <alignment horizontal="center" vertical="center" wrapText="1"/>
      <protection locked="0"/>
    </xf>
    <xf numFmtId="0" fontId="55" fillId="13" borderId="80" xfId="0" applyFont="1" applyFill="1" applyBorder="1" applyAlignment="1" applyProtection="1">
      <alignment horizontal="center" vertical="center" wrapText="1"/>
      <protection locked="0"/>
    </xf>
    <xf numFmtId="0" fontId="55" fillId="13" borderId="3" xfId="0" applyFont="1" applyFill="1" applyBorder="1" applyAlignment="1" applyProtection="1">
      <alignment horizontal="center" vertical="center" wrapText="1"/>
      <protection locked="0"/>
    </xf>
    <xf numFmtId="0" fontId="34" fillId="0" borderId="58" xfId="0" applyFont="1" applyBorder="1" applyAlignment="1" applyProtection="1">
      <alignment horizontal="center" vertical="center" wrapText="1"/>
      <protection locked="0"/>
    </xf>
    <xf numFmtId="0" fontId="34" fillId="0" borderId="56" xfId="0" applyFont="1" applyBorder="1" applyAlignment="1" applyProtection="1">
      <alignment horizontal="center" vertical="center" wrapText="1"/>
      <protection locked="0"/>
    </xf>
    <xf numFmtId="0" fontId="34" fillId="0" borderId="46" xfId="0" applyFont="1" applyBorder="1" applyAlignment="1" applyProtection="1">
      <alignment horizontal="center" vertical="center" wrapText="1"/>
      <protection locked="0"/>
    </xf>
    <xf numFmtId="0" fontId="34" fillId="8" borderId="47" xfId="0" applyFont="1" applyFill="1" applyBorder="1" applyAlignment="1" applyProtection="1">
      <alignment horizontal="center" vertical="center"/>
      <protection locked="0"/>
    </xf>
    <xf numFmtId="0" fontId="34" fillId="8" borderId="10" xfId="0" applyFont="1" applyFill="1" applyBorder="1" applyAlignment="1" applyProtection="1">
      <alignment horizontal="center" vertical="center" wrapText="1"/>
      <protection locked="0"/>
    </xf>
    <xf numFmtId="0" fontId="34" fillId="12" borderId="9" xfId="0" applyFont="1" applyFill="1" applyBorder="1" applyAlignment="1" applyProtection="1">
      <alignment horizontal="center" vertical="center" wrapText="1"/>
      <protection locked="0"/>
    </xf>
    <xf numFmtId="0" fontId="34" fillId="12" borderId="73" xfId="0" applyFont="1" applyFill="1" applyBorder="1" applyAlignment="1" applyProtection="1">
      <alignment horizontal="center" vertical="center" wrapText="1"/>
      <protection locked="0"/>
    </xf>
    <xf numFmtId="0" fontId="34" fillId="12" borderId="27" xfId="0" applyFont="1" applyFill="1" applyBorder="1" applyAlignment="1" applyProtection="1">
      <alignment horizontal="center" vertical="center" wrapText="1"/>
      <protection locked="0"/>
    </xf>
    <xf numFmtId="0" fontId="34" fillId="12" borderId="85" xfId="0" applyFont="1" applyFill="1" applyBorder="1" applyAlignment="1" applyProtection="1">
      <alignment horizontal="center" vertical="center" wrapText="1"/>
      <protection locked="0"/>
    </xf>
    <xf numFmtId="0" fontId="50" fillId="8" borderId="0" xfId="0" applyFont="1" applyFill="1" applyAlignment="1" applyProtection="1">
      <alignment vertical="center" wrapText="1"/>
      <protection locked="0"/>
    </xf>
    <xf numFmtId="0" fontId="51" fillId="8" borderId="0" xfId="0" applyFont="1" applyFill="1" applyAlignment="1" applyProtection="1">
      <alignment horizontal="center" vertical="center" wrapText="1"/>
      <protection locked="0"/>
    </xf>
    <xf numFmtId="0" fontId="34" fillId="8" borderId="88" xfId="0" applyFont="1" applyFill="1" applyBorder="1" applyAlignment="1" applyProtection="1">
      <alignment horizontal="center" vertical="center" wrapText="1"/>
      <protection locked="0"/>
    </xf>
    <xf numFmtId="0" fontId="34" fillId="8" borderId="0" xfId="0" applyFont="1" applyFill="1" applyAlignment="1" applyProtection="1">
      <alignment horizontal="center" vertical="center" wrapText="1"/>
      <protection locked="0"/>
    </xf>
    <xf numFmtId="0" fontId="34" fillId="8" borderId="90" xfId="0" applyFont="1" applyFill="1" applyBorder="1" applyAlignment="1" applyProtection="1">
      <alignment horizontal="center" vertical="center" wrapText="1"/>
      <protection locked="0"/>
    </xf>
    <xf numFmtId="0" fontId="34" fillId="8" borderId="37" xfId="0" applyFont="1" applyFill="1" applyBorder="1" applyAlignment="1" applyProtection="1">
      <alignment horizontal="center" vertical="center" wrapText="1"/>
      <protection locked="0"/>
    </xf>
    <xf numFmtId="0" fontId="34" fillId="8" borderId="62" xfId="0" applyFont="1" applyFill="1" applyBorder="1" applyAlignment="1" applyProtection="1">
      <alignment horizontal="center" vertical="center" wrapText="1"/>
      <protection locked="0"/>
    </xf>
    <xf numFmtId="0" fontId="34" fillId="8" borderId="64" xfId="0" applyFont="1" applyFill="1" applyBorder="1" applyAlignment="1" applyProtection="1">
      <alignment horizontal="center" vertical="center" wrapText="1"/>
      <protection locked="0"/>
    </xf>
    <xf numFmtId="0" fontId="56" fillId="8" borderId="95" xfId="0" applyFont="1" applyFill="1" applyBorder="1" applyAlignment="1" applyProtection="1">
      <alignment vertical="center" wrapText="1"/>
      <protection locked="0"/>
    </xf>
    <xf numFmtId="0" fontId="65" fillId="0" borderId="48" xfId="0" applyFont="1" applyBorder="1" applyAlignment="1" applyProtection="1">
      <alignment vertical="center" wrapText="1"/>
      <protection locked="0"/>
    </xf>
    <xf numFmtId="0" fontId="54" fillId="0" borderId="10" xfId="0" applyFont="1" applyBorder="1" applyProtection="1">
      <protection locked="0"/>
    </xf>
    <xf numFmtId="0" fontId="34" fillId="0" borderId="28" xfId="0" applyFont="1" applyBorder="1" applyAlignment="1" applyProtection="1">
      <alignment horizontal="center" vertical="center"/>
      <protection locked="0"/>
    </xf>
    <xf numFmtId="0" fontId="66" fillId="0" borderId="53" xfId="0" applyFont="1" applyBorder="1" applyAlignment="1" applyProtection="1">
      <alignment vertical="center" wrapText="1"/>
      <protection locked="0"/>
    </xf>
    <xf numFmtId="0" fontId="66" fillId="0" borderId="48" xfId="0" applyFont="1" applyBorder="1" applyAlignment="1" applyProtection="1">
      <alignment vertical="center" wrapText="1"/>
      <protection locked="0"/>
    </xf>
    <xf numFmtId="0" fontId="34" fillId="12" borderId="28" xfId="0" applyFont="1" applyFill="1" applyBorder="1" applyAlignment="1" applyProtection="1">
      <alignment vertical="center"/>
      <protection locked="0"/>
    </xf>
    <xf numFmtId="0" fontId="54" fillId="0" borderId="88" xfId="0" applyFont="1" applyBorder="1" applyAlignment="1" applyProtection="1">
      <alignment vertical="center" wrapText="1"/>
      <protection locked="0"/>
    </xf>
    <xf numFmtId="0" fontId="34" fillId="8" borderId="88" xfId="0" applyFont="1" applyFill="1" applyBorder="1" applyAlignment="1" applyProtection="1">
      <alignment horizontal="center" vertical="center"/>
      <protection locked="0"/>
    </xf>
    <xf numFmtId="0" fontId="34" fillId="8" borderId="52" xfId="0" applyFont="1" applyFill="1" applyBorder="1" applyAlignment="1" applyProtection="1">
      <alignment horizontal="center" vertical="center"/>
      <protection locked="0"/>
    </xf>
    <xf numFmtId="0" fontId="34" fillId="0" borderId="88" xfId="0" applyFont="1" applyBorder="1" applyAlignment="1" applyProtection="1">
      <alignment wrapText="1"/>
      <protection locked="0"/>
    </xf>
    <xf numFmtId="0" fontId="34" fillId="0" borderId="57" xfId="0" applyFont="1" applyBorder="1" applyProtection="1">
      <protection locked="0"/>
    </xf>
    <xf numFmtId="14" fontId="52" fillId="0" borderId="0" xfId="0" applyNumberFormat="1" applyFont="1" applyAlignment="1" applyProtection="1">
      <alignment vertical="center" wrapText="1"/>
      <protection locked="0"/>
    </xf>
    <xf numFmtId="0" fontId="50" fillId="8" borderId="54" xfId="2" applyFont="1" applyFill="1" applyBorder="1" applyAlignment="1">
      <alignment horizontal="left" vertical="center"/>
    </xf>
    <xf numFmtId="0" fontId="34" fillId="0" borderId="56" xfId="0" applyFont="1" applyFill="1" applyBorder="1" applyAlignment="1" applyProtection="1">
      <alignment horizontal="center" vertical="center"/>
      <protection locked="0"/>
    </xf>
    <xf numFmtId="0" fontId="34" fillId="0" borderId="85" xfId="0" applyFont="1" applyFill="1" applyBorder="1" applyAlignment="1" applyProtection="1">
      <alignment horizontal="center" vertical="center" wrapText="1"/>
      <protection locked="0"/>
    </xf>
    <xf numFmtId="0" fontId="34" fillId="0" borderId="14" xfId="0" applyFont="1" applyFill="1" applyBorder="1" applyAlignment="1" applyProtection="1">
      <alignment horizontal="center" vertical="center" wrapText="1"/>
      <protection locked="0"/>
    </xf>
    <xf numFmtId="0" fontId="5" fillId="0" borderId="3" xfId="0" applyFont="1" applyBorder="1" applyAlignment="1">
      <alignment vertical="center" wrapText="1"/>
    </xf>
    <xf numFmtId="164" fontId="6" fillId="0" borderId="3" xfId="0" applyNumberFormat="1" applyFont="1" applyBorder="1" applyAlignment="1">
      <alignment horizontal="center" vertical="center" wrapText="1"/>
    </xf>
    <xf numFmtId="0" fontId="6" fillId="0" borderId="3" xfId="0" applyFont="1" applyBorder="1" applyAlignment="1">
      <alignment horizontal="center" vertical="center" wrapText="1"/>
    </xf>
    <xf numFmtId="0" fontId="6" fillId="0" borderId="3" xfId="0" applyFont="1" applyBorder="1" applyAlignment="1">
      <alignment horizontal="center" vertical="center"/>
    </xf>
    <xf numFmtId="0" fontId="31" fillId="7" borderId="6" xfId="1" applyFont="1" applyFill="1" applyBorder="1"/>
    <xf numFmtId="0" fontId="5" fillId="2" borderId="11" xfId="0" applyFont="1" applyFill="1" applyBorder="1" applyAlignment="1" applyProtection="1">
      <alignment horizontal="center" vertical="center"/>
      <protection locked="0"/>
    </xf>
    <xf numFmtId="0" fontId="0" fillId="4" borderId="11" xfId="0" applyFont="1" applyFill="1" applyBorder="1" applyAlignment="1" applyProtection="1">
      <alignment vertical="center"/>
      <protection locked="0"/>
    </xf>
    <xf numFmtId="0" fontId="73" fillId="0" borderId="0" xfId="0" applyFont="1" applyBorder="1"/>
    <xf numFmtId="0" fontId="71" fillId="0" borderId="34" xfId="0" applyFont="1" applyFill="1" applyBorder="1"/>
    <xf numFmtId="0" fontId="0" fillId="0" borderId="35" xfId="0" applyBorder="1"/>
    <xf numFmtId="0" fontId="36" fillId="7" borderId="12" xfId="0" applyFont="1" applyFill="1" applyBorder="1" applyAlignment="1">
      <alignment horizontal="left" vertical="top" wrapText="1"/>
    </xf>
    <xf numFmtId="0" fontId="36" fillId="7" borderId="0" xfId="0" applyFont="1" applyFill="1" applyAlignment="1">
      <alignment horizontal="left" vertical="top" wrapText="1"/>
    </xf>
    <xf numFmtId="0" fontId="36" fillId="7" borderId="13" xfId="0" applyFont="1" applyFill="1" applyBorder="1" applyAlignment="1">
      <alignment horizontal="left" vertical="top" wrapText="1"/>
    </xf>
    <xf numFmtId="0" fontId="36" fillId="7" borderId="6" xfId="0" applyFont="1" applyFill="1" applyBorder="1" applyAlignment="1">
      <alignment horizontal="left" vertical="top" wrapText="1"/>
    </xf>
    <xf numFmtId="0" fontId="36" fillId="7" borderId="1" xfId="0" applyFont="1" applyFill="1" applyBorder="1" applyAlignment="1">
      <alignment horizontal="left" vertical="top" wrapText="1"/>
    </xf>
    <xf numFmtId="0" fontId="36" fillId="7" borderId="7" xfId="0" applyFont="1" applyFill="1" applyBorder="1" applyAlignment="1">
      <alignment horizontal="left" vertical="top" wrapText="1"/>
    </xf>
    <xf numFmtId="0" fontId="29" fillId="7" borderId="4" xfId="0" applyFont="1" applyFill="1" applyBorder="1" applyAlignment="1">
      <alignment horizontal="left" vertical="center" wrapText="1"/>
    </xf>
    <xf numFmtId="0" fontId="29" fillId="7" borderId="2" xfId="0" applyFont="1" applyFill="1" applyBorder="1" applyAlignment="1">
      <alignment horizontal="left" vertical="center" wrapText="1"/>
    </xf>
    <xf numFmtId="0" fontId="29" fillId="7" borderId="5" xfId="0" applyFont="1" applyFill="1" applyBorder="1" applyAlignment="1">
      <alignment horizontal="left" vertical="center" wrapText="1"/>
    </xf>
    <xf numFmtId="0" fontId="29" fillId="7" borderId="6" xfId="0" applyFont="1" applyFill="1" applyBorder="1" applyAlignment="1">
      <alignment horizontal="left" vertical="center" wrapText="1"/>
    </xf>
    <xf numFmtId="0" fontId="29" fillId="7" borderId="1" xfId="0" applyFont="1" applyFill="1" applyBorder="1" applyAlignment="1">
      <alignment horizontal="left" vertical="center" wrapText="1"/>
    </xf>
    <xf numFmtId="0" fontId="29" fillId="7" borderId="7" xfId="0" applyFont="1" applyFill="1" applyBorder="1" applyAlignment="1">
      <alignment horizontal="left" vertical="center" wrapText="1"/>
    </xf>
    <xf numFmtId="0" fontId="29" fillId="7" borderId="12" xfId="0" applyFont="1" applyFill="1" applyBorder="1" applyAlignment="1">
      <alignment horizontal="left" vertical="center" wrapText="1"/>
    </xf>
    <xf numFmtId="0" fontId="29" fillId="7" borderId="0" xfId="0" applyFont="1" applyFill="1" applyAlignment="1">
      <alignment horizontal="left" vertical="center" wrapText="1"/>
    </xf>
    <xf numFmtId="0" fontId="29" fillId="7" borderId="13" xfId="0" applyFont="1" applyFill="1" applyBorder="1" applyAlignment="1">
      <alignment horizontal="left" vertical="center" wrapText="1"/>
    </xf>
    <xf numFmtId="0" fontId="29" fillId="7" borderId="12" xfId="0" applyFont="1" applyFill="1" applyBorder="1" applyAlignment="1">
      <alignment horizontal="left" vertical="top" wrapText="1"/>
    </xf>
    <xf numFmtId="0" fontId="29" fillId="7" borderId="0" xfId="0" applyFont="1" applyFill="1" applyAlignment="1">
      <alignment horizontal="left" vertical="top" wrapText="1"/>
    </xf>
    <xf numFmtId="0" fontId="29" fillId="7" borderId="13" xfId="0" applyFont="1" applyFill="1" applyBorder="1" applyAlignment="1">
      <alignment horizontal="left" vertical="top" wrapText="1"/>
    </xf>
    <xf numFmtId="0" fontId="27" fillId="7" borderId="12" xfId="1" applyFont="1" applyFill="1" applyBorder="1" applyAlignment="1">
      <alignment horizontal="left" vertical="top" wrapText="1"/>
    </xf>
    <xf numFmtId="0" fontId="27" fillId="7" borderId="0" xfId="1" applyFont="1" applyFill="1" applyBorder="1" applyAlignment="1">
      <alignment horizontal="left" vertical="top" wrapText="1"/>
    </xf>
    <xf numFmtId="0" fontId="27" fillId="7" borderId="13" xfId="1" applyFont="1" applyFill="1" applyBorder="1" applyAlignment="1">
      <alignment horizontal="left" vertical="top" wrapText="1"/>
    </xf>
    <xf numFmtId="0" fontId="64" fillId="0" borderId="0" xfId="0" applyFont="1" applyAlignment="1">
      <alignment horizontal="center" vertical="top" wrapText="1"/>
    </xf>
    <xf numFmtId="0" fontId="23" fillId="0" borderId="0" xfId="0" applyFont="1" applyAlignment="1">
      <alignment horizontal="center"/>
    </xf>
    <xf numFmtId="0" fontId="6" fillId="0" borderId="3" xfId="0" applyFont="1" applyBorder="1" applyAlignment="1">
      <alignment horizontal="center" vertical="center" wrapText="1"/>
    </xf>
    <xf numFmtId="0" fontId="5" fillId="0" borderId="1" xfId="0" applyFont="1" applyBorder="1" applyAlignment="1">
      <alignment horizontal="left"/>
    </xf>
    <xf numFmtId="0" fontId="5" fillId="2" borderId="15" xfId="0" applyFont="1" applyFill="1" applyBorder="1" applyAlignment="1" applyProtection="1">
      <alignment horizontal="center" vertical="center"/>
      <protection locked="0"/>
    </xf>
    <xf numFmtId="0" fontId="5" fillId="2" borderId="16" xfId="0" applyFont="1" applyFill="1" applyBorder="1" applyAlignment="1" applyProtection="1">
      <alignment horizontal="center" vertical="center"/>
      <protection locked="0"/>
    </xf>
    <xf numFmtId="0" fontId="6" fillId="0" borderId="3" xfId="0" applyFont="1" applyBorder="1" applyAlignment="1">
      <alignment horizontal="center" vertical="center"/>
    </xf>
    <xf numFmtId="0" fontId="23" fillId="0" borderId="0" xfId="0" applyFont="1" applyAlignment="1">
      <alignment horizontal="left"/>
    </xf>
    <xf numFmtId="0" fontId="23" fillId="0" borderId="0" xfId="0" applyFont="1" applyAlignment="1">
      <alignment horizontal="left" vertical="top" wrapText="1"/>
    </xf>
    <xf numFmtId="0" fontId="6" fillId="0" borderId="3" xfId="0" applyFont="1" applyBorder="1" applyAlignment="1">
      <alignment horizontal="left" vertical="center" wrapText="1"/>
    </xf>
    <xf numFmtId="0" fontId="6" fillId="0" borderId="8" xfId="0" applyFont="1" applyBorder="1" applyAlignment="1">
      <alignment horizontal="center"/>
    </xf>
    <xf numFmtId="0" fontId="6" fillId="0" borderId="9" xfId="0" applyFont="1" applyBorder="1" applyAlignment="1">
      <alignment horizontal="center"/>
    </xf>
    <xf numFmtId="0" fontId="6" fillId="0" borderId="10" xfId="0" applyFont="1" applyBorder="1" applyAlignment="1">
      <alignment horizontal="center"/>
    </xf>
    <xf numFmtId="165" fontId="6" fillId="0" borderId="2" xfId="0" applyNumberFormat="1" applyFont="1" applyBorder="1" applyAlignment="1">
      <alignment horizontal="right"/>
    </xf>
    <xf numFmtId="165" fontId="6" fillId="0" borderId="5" xfId="0" applyNumberFormat="1" applyFont="1" applyBorder="1" applyAlignment="1">
      <alignment horizontal="right"/>
    </xf>
    <xf numFmtId="165" fontId="6" fillId="0" borderId="0" xfId="0" applyNumberFormat="1" applyFont="1" applyAlignment="1">
      <alignment horizontal="right"/>
    </xf>
    <xf numFmtId="165" fontId="6" fillId="0" borderId="13" xfId="0" applyNumberFormat="1" applyFont="1" applyBorder="1" applyAlignment="1">
      <alignment horizontal="right"/>
    </xf>
    <xf numFmtId="165" fontId="7" fillId="0" borderId="1" xfId="0" applyNumberFormat="1" applyFont="1" applyBorder="1" applyAlignment="1">
      <alignment horizontal="right"/>
    </xf>
    <xf numFmtId="165" fontId="7" fillId="0" borderId="7" xfId="0" applyNumberFormat="1" applyFont="1" applyBorder="1" applyAlignment="1">
      <alignment horizontal="right"/>
    </xf>
    <xf numFmtId="0" fontId="6" fillId="8" borderId="14" xfId="0" applyFont="1" applyFill="1" applyBorder="1" applyAlignment="1">
      <alignment horizontal="center" vertical="center" wrapText="1"/>
    </xf>
    <xf numFmtId="0" fontId="6" fillId="8" borderId="11" xfId="0" applyFont="1" applyFill="1" applyBorder="1" applyAlignment="1">
      <alignment horizontal="center" vertical="center" wrapText="1"/>
    </xf>
    <xf numFmtId="0" fontId="6" fillId="6" borderId="14" xfId="0" applyFont="1" applyFill="1" applyBorder="1" applyAlignment="1">
      <alignment horizontal="center" vertical="center" wrapText="1"/>
    </xf>
    <xf numFmtId="0" fontId="6" fillId="6" borderId="11" xfId="0" applyFont="1" applyFill="1" applyBorder="1" applyAlignment="1">
      <alignment horizontal="center" vertical="center" wrapText="1"/>
    </xf>
    <xf numFmtId="0" fontId="6" fillId="0" borderId="14" xfId="0" applyFont="1" applyBorder="1" applyAlignment="1">
      <alignment horizontal="center" vertical="center" wrapText="1"/>
    </xf>
    <xf numFmtId="0" fontId="6" fillId="0" borderId="11" xfId="0" applyFont="1" applyBorder="1" applyAlignment="1">
      <alignment horizontal="center" vertical="center" wrapText="1"/>
    </xf>
    <xf numFmtId="0" fontId="8" fillId="0" borderId="8" xfId="0" applyFont="1" applyBorder="1" applyAlignment="1">
      <alignment horizontal="center"/>
    </xf>
    <xf numFmtId="0" fontId="8" fillId="0" borderId="9" xfId="0" applyFont="1" applyBorder="1" applyAlignment="1">
      <alignment horizontal="center"/>
    </xf>
    <xf numFmtId="0" fontId="8" fillId="0" borderId="10" xfId="0" applyFont="1" applyBorder="1" applyAlignment="1">
      <alignment horizontal="center"/>
    </xf>
    <xf numFmtId="0" fontId="6" fillId="6" borderId="14" xfId="0" applyFont="1" applyFill="1" applyBorder="1" applyAlignment="1">
      <alignment horizontal="center" vertical="center"/>
    </xf>
    <xf numFmtId="0" fontId="6" fillId="6" borderId="11" xfId="0" applyFont="1" applyFill="1" applyBorder="1" applyAlignment="1">
      <alignment horizontal="center" vertical="center"/>
    </xf>
    <xf numFmtId="0" fontId="5" fillId="0" borderId="8" xfId="0" applyFont="1" applyBorder="1" applyAlignment="1">
      <alignment horizontal="left"/>
    </xf>
    <xf numFmtId="0" fontId="5" fillId="0" borderId="9" xfId="0" applyFont="1" applyBorder="1" applyAlignment="1">
      <alignment horizontal="left"/>
    </xf>
    <xf numFmtId="0" fontId="5" fillId="0" borderId="10" xfId="0" applyFont="1" applyBorder="1" applyAlignment="1">
      <alignment horizontal="left"/>
    </xf>
    <xf numFmtId="0" fontId="0" fillId="0" borderId="0" xfId="0" applyAlignment="1">
      <alignment horizontal="center"/>
    </xf>
    <xf numFmtId="0" fontId="48" fillId="0" borderId="0" xfId="0" applyFont="1" applyAlignment="1" applyProtection="1">
      <alignment horizontal="center"/>
      <protection locked="0"/>
    </xf>
    <xf numFmtId="0" fontId="34" fillId="0" borderId="37" xfId="0" applyFont="1" applyBorder="1" applyAlignment="1" applyProtection="1">
      <alignment horizontal="center" vertical="center" wrapText="1"/>
      <protection locked="0"/>
    </xf>
    <xf numFmtId="0" fontId="34" fillId="9" borderId="38" xfId="0" applyFont="1" applyFill="1" applyBorder="1" applyAlignment="1" applyProtection="1">
      <alignment horizontal="center"/>
      <protection locked="0"/>
    </xf>
    <xf numFmtId="0" fontId="34" fillId="9" borderId="39" xfId="0" applyFont="1" applyFill="1" applyBorder="1" applyAlignment="1" applyProtection="1">
      <alignment horizontal="center"/>
      <protection locked="0"/>
    </xf>
    <xf numFmtId="0" fontId="34" fillId="9" borderId="18" xfId="0" applyFont="1" applyFill="1" applyBorder="1" applyAlignment="1" applyProtection="1">
      <alignment horizontal="center"/>
      <protection locked="0"/>
    </xf>
    <xf numFmtId="0" fontId="34" fillId="9" borderId="19" xfId="0" applyFont="1" applyFill="1" applyBorder="1" applyAlignment="1" applyProtection="1">
      <alignment horizontal="center"/>
      <protection locked="0"/>
    </xf>
    <xf numFmtId="0" fontId="34" fillId="9" borderId="27" xfId="0" applyFont="1" applyFill="1" applyBorder="1" applyAlignment="1" applyProtection="1">
      <alignment horizontal="center"/>
      <protection locked="0"/>
    </xf>
    <xf numFmtId="0" fontId="49" fillId="9" borderId="40" xfId="0" applyFont="1" applyFill="1" applyBorder="1" applyAlignment="1" applyProtection="1">
      <alignment horizontal="center" vertical="center"/>
      <protection locked="0"/>
    </xf>
    <xf numFmtId="0" fontId="49" fillId="9" borderId="16" xfId="0" applyFont="1" applyFill="1" applyBorder="1" applyAlignment="1" applyProtection="1">
      <alignment horizontal="center" vertical="center"/>
      <protection locked="0"/>
    </xf>
    <xf numFmtId="0" fontId="52" fillId="9" borderId="43" xfId="0" applyFont="1" applyFill="1" applyBorder="1" applyAlignment="1" applyProtection="1">
      <alignment horizontal="center" vertical="center" wrapText="1"/>
      <protection locked="0"/>
    </xf>
    <xf numFmtId="0" fontId="52" fillId="9" borderId="52" xfId="0" applyFont="1" applyFill="1" applyBorder="1" applyAlignment="1" applyProtection="1">
      <alignment horizontal="center" vertical="center" wrapText="1"/>
      <protection locked="0"/>
    </xf>
    <xf numFmtId="0" fontId="52" fillId="9" borderId="62" xfId="0" applyFont="1" applyFill="1" applyBorder="1" applyAlignment="1" applyProtection="1">
      <alignment horizontal="center" vertical="center" wrapText="1"/>
      <protection locked="0"/>
    </xf>
    <xf numFmtId="0" fontId="50" fillId="9" borderId="7" xfId="0" applyFont="1" applyFill="1" applyBorder="1" applyAlignment="1" applyProtection="1">
      <alignment horizontal="center" vertical="center"/>
      <protection locked="0"/>
    </xf>
    <xf numFmtId="0" fontId="50" fillId="9" borderId="11" xfId="0" applyFont="1" applyFill="1" applyBorder="1" applyAlignment="1" applyProtection="1">
      <alignment horizontal="center" vertical="center"/>
      <protection locked="0"/>
    </xf>
    <xf numFmtId="0" fontId="50" fillId="9" borderId="6" xfId="0" applyFont="1" applyFill="1" applyBorder="1" applyAlignment="1" applyProtection="1">
      <alignment horizontal="center" vertical="center"/>
      <protection locked="0"/>
    </xf>
    <xf numFmtId="0" fontId="50" fillId="9" borderId="48" xfId="0" applyFont="1" applyFill="1" applyBorder="1" applyAlignment="1" applyProtection="1">
      <alignment horizontal="center" vertical="center"/>
      <protection locked="0"/>
    </xf>
    <xf numFmtId="0" fontId="50" fillId="9" borderId="1" xfId="0" applyFont="1" applyFill="1" applyBorder="1" applyAlignment="1" applyProtection="1">
      <alignment horizontal="center" vertical="center"/>
      <protection locked="0"/>
    </xf>
    <xf numFmtId="0" fontId="50" fillId="9" borderId="20" xfId="0" applyFont="1" applyFill="1" applyBorder="1" applyAlignment="1" applyProtection="1">
      <alignment horizontal="center" vertical="center"/>
      <protection locked="0"/>
    </xf>
    <xf numFmtId="0" fontId="50" fillId="9" borderId="9" xfId="0" applyFont="1" applyFill="1" applyBorder="1" applyAlignment="1" applyProtection="1">
      <alignment horizontal="center" vertical="center" wrapText="1"/>
      <protection locked="0"/>
    </xf>
    <xf numFmtId="0" fontId="50" fillId="9" borderId="53" xfId="0" applyFont="1" applyFill="1" applyBorder="1" applyAlignment="1" applyProtection="1">
      <alignment horizontal="center" vertical="center" wrapText="1"/>
      <protection locked="0"/>
    </xf>
    <xf numFmtId="0" fontId="50" fillId="9" borderId="21" xfId="0" applyFont="1" applyFill="1" applyBorder="1" applyAlignment="1" applyProtection="1">
      <alignment horizontal="center" vertical="center" wrapText="1"/>
      <protection locked="0"/>
    </xf>
    <xf numFmtId="0" fontId="50" fillId="9" borderId="2" xfId="0" applyFont="1" applyFill="1" applyBorder="1" applyAlignment="1" applyProtection="1">
      <alignment horizontal="center" vertical="center" wrapText="1"/>
      <protection locked="0"/>
    </xf>
    <xf numFmtId="0" fontId="50" fillId="9" borderId="22" xfId="0" applyFont="1" applyFill="1" applyBorder="1" applyAlignment="1" applyProtection="1">
      <alignment horizontal="center" vertical="center" wrapText="1"/>
      <protection locked="0"/>
    </xf>
    <xf numFmtId="0" fontId="65" fillId="0" borderId="42" xfId="0" applyFont="1" applyBorder="1" applyAlignment="1" applyProtection="1">
      <alignment horizontal="center" vertical="center" wrapText="1"/>
      <protection locked="0"/>
    </xf>
    <xf numFmtId="0" fontId="65" fillId="0" borderId="51" xfId="0" applyFont="1" applyBorder="1" applyAlignment="1" applyProtection="1">
      <alignment horizontal="center" vertical="center" wrapText="1"/>
      <protection locked="0"/>
    </xf>
    <xf numFmtId="0" fontId="65" fillId="0" borderId="61" xfId="0" applyFont="1" applyBorder="1" applyAlignment="1" applyProtection="1">
      <alignment horizontal="center" vertical="center" wrapText="1"/>
      <protection locked="0"/>
    </xf>
    <xf numFmtId="0" fontId="34" fillId="8" borderId="43" xfId="0" applyFont="1" applyFill="1" applyBorder="1" applyAlignment="1" applyProtection="1">
      <alignment horizontal="center" vertical="center"/>
      <protection locked="0"/>
    </xf>
    <xf numFmtId="0" fontId="34" fillId="8" borderId="52" xfId="0" applyFont="1" applyFill="1" applyBorder="1" applyAlignment="1" applyProtection="1">
      <alignment horizontal="center" vertical="center"/>
      <protection locked="0"/>
    </xf>
    <xf numFmtId="0" fontId="34" fillId="8" borderId="62" xfId="0" applyFont="1" applyFill="1" applyBorder="1" applyAlignment="1" applyProtection="1">
      <alignment horizontal="center" vertical="center"/>
      <protection locked="0"/>
    </xf>
    <xf numFmtId="0" fontId="34" fillId="0" borderId="15" xfId="0" applyFont="1" applyBorder="1" applyAlignment="1" applyProtection="1">
      <alignment horizontal="center" vertical="center"/>
      <protection locked="0"/>
    </xf>
    <xf numFmtId="0" fontId="34" fillId="0" borderId="40" xfId="0" applyFont="1" applyBorder="1" applyAlignment="1" applyProtection="1">
      <alignment horizontal="center" vertical="center"/>
      <protection locked="0"/>
    </xf>
    <xf numFmtId="0" fontId="34" fillId="0" borderId="16" xfId="0" applyFont="1" applyBorder="1" applyAlignment="1" applyProtection="1">
      <alignment horizontal="center" vertical="center"/>
      <protection locked="0"/>
    </xf>
    <xf numFmtId="0" fontId="34" fillId="0" borderId="95" xfId="0" applyFont="1" applyBorder="1" applyAlignment="1" applyProtection="1">
      <alignment horizontal="center" vertical="center"/>
      <protection locked="0"/>
    </xf>
    <xf numFmtId="0" fontId="34" fillId="0" borderId="41" xfId="0" applyFont="1" applyBorder="1" applyAlignment="1" applyProtection="1">
      <alignment horizontal="center" vertical="center"/>
      <protection locked="0"/>
    </xf>
    <xf numFmtId="0" fontId="34" fillId="0" borderId="43" xfId="0" applyFont="1" applyBorder="1" applyAlignment="1" applyProtection="1">
      <alignment horizontal="center" vertical="center"/>
      <protection locked="0"/>
    </xf>
    <xf numFmtId="0" fontId="34" fillId="0" borderId="90" xfId="0" applyFont="1" applyBorder="1" applyAlignment="1" applyProtection="1">
      <alignment horizontal="center" vertical="center"/>
      <protection locked="0"/>
    </xf>
    <xf numFmtId="0" fontId="34" fillId="0" borderId="37" xfId="0" applyFont="1" applyBorder="1" applyAlignment="1" applyProtection="1">
      <alignment horizontal="center" vertical="center"/>
      <protection locked="0"/>
    </xf>
    <xf numFmtId="0" fontId="34" fillId="0" borderId="62" xfId="0" applyFont="1" applyBorder="1" applyAlignment="1" applyProtection="1">
      <alignment horizontal="center" vertical="center"/>
      <protection locked="0"/>
    </xf>
    <xf numFmtId="0" fontId="34" fillId="0" borderId="88" xfId="0" applyFont="1" applyBorder="1" applyAlignment="1" applyProtection="1">
      <alignment horizontal="center" vertical="center"/>
      <protection locked="0"/>
    </xf>
    <xf numFmtId="0" fontId="34" fillId="0" borderId="0" xfId="0" applyFont="1" applyAlignment="1" applyProtection="1">
      <alignment horizontal="center" vertical="center"/>
      <protection locked="0"/>
    </xf>
    <xf numFmtId="0" fontId="34" fillId="0" borderId="52" xfId="0" applyFont="1" applyBorder="1" applyAlignment="1" applyProtection="1">
      <alignment horizontal="center" vertical="center"/>
      <protection locked="0"/>
    </xf>
    <xf numFmtId="0" fontId="34" fillId="0" borderId="15"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0" fontId="34" fillId="0" borderId="16" xfId="0" applyFont="1" applyBorder="1" applyAlignment="1" applyProtection="1">
      <alignment horizontal="center" vertical="center" wrapText="1"/>
      <protection locked="0"/>
    </xf>
    <xf numFmtId="0" fontId="34" fillId="0" borderId="90" xfId="0" applyFont="1" applyBorder="1" applyAlignment="1" applyProtection="1">
      <alignment vertical="center" wrapText="1"/>
      <protection locked="0"/>
    </xf>
    <xf numFmtId="0" fontId="34" fillId="0" borderId="37" xfId="0" applyFont="1" applyBorder="1" applyAlignment="1" applyProtection="1">
      <alignment vertical="center" wrapText="1"/>
      <protection locked="0"/>
    </xf>
    <xf numFmtId="0" fontId="34" fillId="0" borderId="62" xfId="0" applyFont="1" applyBorder="1" applyAlignment="1" applyProtection="1">
      <alignment vertical="center" wrapText="1"/>
      <protection locked="0"/>
    </xf>
    <xf numFmtId="0" fontId="56" fillId="8" borderId="94" xfId="0" applyFont="1" applyFill="1" applyBorder="1" applyAlignment="1" applyProtection="1">
      <alignment horizontal="center" vertical="center"/>
      <protection locked="0"/>
    </xf>
    <xf numFmtId="0" fontId="56" fillId="8" borderId="87" xfId="0" applyFont="1" applyFill="1" applyBorder="1" applyAlignment="1" applyProtection="1">
      <alignment horizontal="center" vertical="center"/>
      <protection locked="0"/>
    </xf>
    <xf numFmtId="0" fontId="56" fillId="8" borderId="65" xfId="0" applyFont="1" applyFill="1" applyBorder="1" applyAlignment="1" applyProtection="1">
      <alignment horizontal="center" vertical="center"/>
      <protection locked="0"/>
    </xf>
    <xf numFmtId="0" fontId="56" fillId="0" borderId="95" xfId="0" applyFont="1" applyBorder="1" applyAlignment="1" applyProtection="1">
      <alignment horizontal="center" vertical="center"/>
      <protection locked="0"/>
    </xf>
    <xf numFmtId="0" fontId="56" fillId="0" borderId="41" xfId="0" applyFont="1" applyBorder="1" applyAlignment="1" applyProtection="1">
      <alignment horizontal="center" vertical="center"/>
      <protection locked="0"/>
    </xf>
    <xf numFmtId="0" fontId="56" fillId="0" borderId="43" xfId="0" applyFont="1" applyBorder="1" applyAlignment="1" applyProtection="1">
      <alignment horizontal="center" vertical="center"/>
      <protection locked="0"/>
    </xf>
    <xf numFmtId="0" fontId="56" fillId="0" borderId="88" xfId="0" applyFont="1" applyBorder="1" applyAlignment="1" applyProtection="1">
      <alignment horizontal="center" vertical="center"/>
      <protection locked="0"/>
    </xf>
    <xf numFmtId="0" fontId="56" fillId="0" borderId="0" xfId="0" applyFont="1" applyAlignment="1" applyProtection="1">
      <alignment horizontal="center" vertical="center"/>
      <protection locked="0"/>
    </xf>
    <xf numFmtId="0" fontId="56" fillId="0" borderId="52" xfId="0" applyFont="1" applyBorder="1" applyAlignment="1" applyProtection="1">
      <alignment horizontal="center" vertical="center"/>
      <protection locked="0"/>
    </xf>
    <xf numFmtId="0" fontId="56" fillId="0" borderId="95" xfId="0" applyFont="1" applyBorder="1" applyAlignment="1" applyProtection="1">
      <alignment horizontal="left" vertical="center" wrapText="1"/>
      <protection locked="0"/>
    </xf>
    <xf numFmtId="0" fontId="56" fillId="0" borderId="41" xfId="0" applyFont="1" applyBorder="1" applyAlignment="1" applyProtection="1">
      <alignment horizontal="left" vertical="center" wrapText="1"/>
      <protection locked="0"/>
    </xf>
    <xf numFmtId="0" fontId="65" fillId="0" borderId="41" xfId="0" applyFont="1" applyBorder="1" applyAlignment="1" applyProtection="1">
      <alignment vertical="center" wrapText="1"/>
      <protection locked="0"/>
    </xf>
    <xf numFmtId="0" fontId="65" fillId="0" borderId="0" xfId="0" applyFont="1" applyAlignment="1" applyProtection="1">
      <alignment vertical="center" wrapText="1"/>
      <protection locked="0"/>
    </xf>
    <xf numFmtId="0" fontId="65" fillId="0" borderId="43" xfId="0" applyFont="1" applyBorder="1" applyAlignment="1" applyProtection="1">
      <alignment vertical="center" wrapText="1"/>
      <protection locked="0"/>
    </xf>
    <xf numFmtId="0" fontId="65" fillId="0" borderId="88" xfId="0" applyFont="1" applyBorder="1" applyAlignment="1" applyProtection="1">
      <alignment vertical="center" wrapText="1"/>
      <protection locked="0"/>
    </xf>
    <xf numFmtId="0" fontId="65" fillId="0" borderId="52" xfId="0" applyFont="1" applyBorder="1" applyAlignment="1" applyProtection="1">
      <alignment vertical="center" wrapText="1"/>
      <protection locked="0"/>
    </xf>
    <xf numFmtId="0" fontId="34" fillId="8" borderId="95" xfId="0" applyFont="1" applyFill="1" applyBorder="1" applyAlignment="1" applyProtection="1">
      <alignment horizontal="center" vertical="center"/>
      <protection locked="0"/>
    </xf>
    <xf numFmtId="0" fontId="34" fillId="8" borderId="41" xfId="0" applyFont="1" applyFill="1" applyBorder="1" applyAlignment="1" applyProtection="1">
      <alignment horizontal="center" vertical="center"/>
      <protection locked="0"/>
    </xf>
    <xf numFmtId="0" fontId="19" fillId="0" borderId="0" xfId="0" applyFont="1" applyFill="1" applyAlignment="1">
      <alignment horizontal="center"/>
    </xf>
  </cellXfs>
  <cellStyles count="3">
    <cellStyle name="Link" xfId="1" builtinId="8"/>
    <cellStyle name="Standard" xfId="0" builtinId="0"/>
    <cellStyle name="Standard 2 2" xfId="2" xr:uid="{00000000-0005-0000-0000-000002000000}"/>
  </cellStyles>
  <dxfs count="80">
    <dxf>
      <font>
        <b/>
        <i val="0"/>
        <color rgb="FFC00000"/>
      </font>
      <border>
        <left style="thin">
          <color rgb="FFC00000"/>
        </left>
        <right style="thin">
          <color rgb="FFC00000"/>
        </right>
        <top style="thin">
          <color rgb="FFC00000"/>
        </top>
        <bottom style="thin">
          <color rgb="FFC00000"/>
        </bottom>
        <vertical/>
        <horizontal/>
      </border>
    </dxf>
    <dxf>
      <font>
        <b/>
        <i val="0"/>
        <color theme="9" tint="-0.499984740745262"/>
      </font>
    </dxf>
    <dxf>
      <font>
        <b/>
        <i val="0"/>
        <color rgb="FFC00000"/>
      </font>
    </dxf>
    <dxf>
      <font>
        <b/>
        <i val="0"/>
        <color theme="9" tint="-0.499984740745262"/>
      </font>
    </dxf>
    <dxf>
      <font>
        <b/>
        <i val="0"/>
        <color rgb="FFC00000"/>
      </font>
    </dxf>
    <dxf>
      <font>
        <b/>
        <i val="0"/>
        <color theme="9" tint="-0.499984740745262"/>
      </font>
    </dxf>
    <dxf>
      <font>
        <b/>
        <i val="0"/>
        <color rgb="FFC00000"/>
      </font>
    </dxf>
    <dxf>
      <font>
        <color rgb="FFFCA304"/>
      </font>
      <fill>
        <patternFill patternType="none">
          <bgColor auto="1"/>
        </patternFill>
      </fill>
    </dxf>
    <dxf>
      <font>
        <b/>
        <i val="0"/>
        <color rgb="FFC00000"/>
      </font>
    </dxf>
    <dxf>
      <font>
        <b/>
        <i val="0"/>
        <color theme="9" tint="-0.499984740745262"/>
      </font>
    </dxf>
    <dxf>
      <font>
        <color rgb="FFFCA304"/>
      </font>
      <fill>
        <patternFill patternType="none">
          <bgColor auto="1"/>
        </patternFill>
      </fill>
    </dxf>
    <dxf>
      <font>
        <b/>
        <i val="0"/>
        <color theme="7" tint="-0.24994659260841701"/>
      </font>
    </dxf>
    <dxf>
      <font>
        <b/>
        <i val="0"/>
        <color theme="9" tint="-0.499984740745262"/>
      </font>
    </dxf>
    <dxf>
      <font>
        <b/>
        <i val="0"/>
        <color rgb="FFC00000"/>
      </font>
    </dxf>
    <dxf>
      <font>
        <b/>
        <i val="0"/>
        <color rgb="FFC00000"/>
      </font>
    </dxf>
    <dxf>
      <font>
        <b/>
        <i val="0"/>
        <color rgb="FFFCA304"/>
      </font>
      <fill>
        <patternFill patternType="none">
          <bgColor auto="1"/>
        </patternFill>
      </fill>
    </dxf>
    <dxf>
      <font>
        <b/>
        <i val="0"/>
        <color rgb="FFC00000"/>
      </font>
    </dxf>
    <dxf>
      <font>
        <b/>
        <i val="0"/>
        <color rgb="FFFCA304"/>
      </font>
      <fill>
        <patternFill patternType="none">
          <bgColor auto="1"/>
        </patternFill>
      </fill>
    </dxf>
    <dxf>
      <font>
        <b/>
        <i val="0"/>
        <color rgb="FF00B050"/>
      </font>
      <fill>
        <patternFill>
          <bgColor theme="0"/>
        </patternFill>
      </fill>
    </dxf>
    <dxf>
      <font>
        <b/>
        <i val="0"/>
        <color rgb="FFC00000"/>
      </font>
    </dxf>
    <dxf>
      <font>
        <b/>
        <i val="0"/>
        <color rgb="FF00B050"/>
      </font>
      <fill>
        <patternFill>
          <bgColor theme="0"/>
        </patternFill>
      </fill>
    </dxf>
    <dxf>
      <font>
        <b/>
        <i val="0"/>
        <color rgb="FFC00000"/>
      </font>
    </dxf>
    <dxf>
      <font>
        <b/>
        <i val="0"/>
        <color rgb="FFC00000"/>
      </font>
    </dxf>
    <dxf>
      <font>
        <b/>
        <i val="0"/>
        <color rgb="FFFCA304"/>
      </font>
      <fill>
        <patternFill patternType="none">
          <bgColor auto="1"/>
        </patternFill>
      </fill>
    </dxf>
    <dxf>
      <font>
        <b/>
        <i val="0"/>
        <color rgb="FF00B050"/>
      </font>
      <fill>
        <patternFill>
          <bgColor theme="0"/>
        </patternFill>
      </fill>
    </dxf>
    <dxf>
      <font>
        <b/>
        <i val="0"/>
        <color rgb="FFC00000"/>
      </font>
    </dxf>
    <dxf>
      <font>
        <b/>
        <i val="0"/>
        <color rgb="FFFCA304"/>
      </font>
      <fill>
        <patternFill patternType="none">
          <bgColor auto="1"/>
        </patternFill>
      </fill>
    </dxf>
    <dxf>
      <font>
        <b/>
        <i val="0"/>
        <color rgb="FFC00000"/>
      </font>
    </dxf>
    <dxf>
      <font>
        <b/>
        <i val="0"/>
        <color rgb="FFC00000"/>
      </font>
    </dxf>
    <dxf>
      <font>
        <b/>
        <i val="0"/>
        <color rgb="FF00B050"/>
      </font>
      <fill>
        <patternFill>
          <bgColor theme="0"/>
        </patternFill>
      </fill>
    </dxf>
    <dxf>
      <font>
        <b/>
        <i val="0"/>
        <color rgb="FFFCA304"/>
      </font>
      <fill>
        <patternFill patternType="none">
          <bgColor auto="1"/>
        </patternFill>
      </fill>
    </dxf>
    <dxf>
      <font>
        <b/>
        <i val="0"/>
        <color rgb="FFC00000"/>
      </font>
    </dxf>
    <dxf>
      <font>
        <b/>
        <i val="0"/>
        <color rgb="FFC00000"/>
      </font>
    </dxf>
    <dxf>
      <font>
        <b/>
        <i val="0"/>
        <color rgb="FF00B050"/>
      </font>
      <fill>
        <patternFill>
          <bgColor theme="0"/>
        </patternFill>
      </fill>
    </dxf>
    <dxf>
      <font>
        <b/>
        <i val="0"/>
        <color rgb="FFFCA304"/>
      </font>
      <fill>
        <patternFill patternType="none">
          <bgColor auto="1"/>
        </patternFill>
      </fill>
    </dxf>
    <dxf>
      <font>
        <b/>
        <i val="0"/>
        <color rgb="FFC00000"/>
      </font>
    </dxf>
    <dxf>
      <font>
        <b/>
        <i val="0"/>
        <color rgb="FF00B050"/>
      </font>
      <fill>
        <patternFill>
          <bgColor theme="0"/>
        </patternFill>
      </fill>
    </dxf>
    <dxf>
      <font>
        <b/>
        <i val="0"/>
        <color rgb="FFC00000"/>
      </font>
    </dxf>
    <dxf>
      <font>
        <b/>
        <i val="0"/>
        <color rgb="FFC00000"/>
      </font>
      <fill>
        <patternFill patternType="none">
          <bgColor auto="1"/>
        </patternFill>
      </fill>
    </dxf>
    <dxf>
      <font>
        <b/>
        <i val="0"/>
        <color rgb="FF0070C0"/>
      </font>
    </dxf>
    <dxf>
      <border>
        <left style="thin">
          <color rgb="FFC00000"/>
        </left>
        <right style="thin">
          <color rgb="FFC00000"/>
        </right>
        <top style="thin">
          <color rgb="FFC00000"/>
        </top>
        <bottom style="thin">
          <color rgb="FFC00000"/>
        </bottom>
        <vertical/>
        <horizontal/>
      </border>
    </dxf>
    <dxf>
      <font>
        <b/>
        <i val="0"/>
        <color theme="1"/>
      </font>
    </dxf>
    <dxf>
      <font>
        <b/>
        <i val="0"/>
        <color rgb="FFC00000"/>
      </font>
      <fill>
        <patternFill patternType="none">
          <bgColor auto="1"/>
        </patternFill>
      </fill>
    </dxf>
    <dxf>
      <font>
        <color rgb="FFC00000"/>
      </font>
    </dxf>
    <dxf>
      <fill>
        <patternFill>
          <bgColor theme="4" tint="0.59996337778862885"/>
        </patternFill>
      </fill>
    </dxf>
    <dxf>
      <fill>
        <patternFill>
          <bgColor theme="4" tint="0.59996337778862885"/>
        </patternFill>
      </fill>
    </dxf>
    <dxf>
      <font>
        <b/>
        <i val="0"/>
        <color theme="7" tint="-0.24994659260841701"/>
      </font>
      <fill>
        <patternFill patternType="none">
          <bgColor auto="1"/>
        </patternFill>
      </fill>
    </dxf>
    <dxf>
      <font>
        <b/>
        <i val="0"/>
        <color theme="9" tint="-0.499984740745262"/>
      </font>
    </dxf>
    <dxf>
      <font>
        <b/>
        <i val="0"/>
        <color rgb="FFC00000"/>
      </font>
    </dxf>
    <dxf>
      <font>
        <color theme="0"/>
      </font>
      <fill>
        <patternFill>
          <bgColor theme="0"/>
        </patternFill>
      </fill>
    </dxf>
    <dxf>
      <font>
        <b/>
        <i val="0"/>
      </font>
    </dxf>
    <dxf>
      <font>
        <b/>
        <i val="0"/>
        <color rgb="FFFCA304"/>
      </font>
      <fill>
        <patternFill patternType="none">
          <bgColor auto="1"/>
        </patternFill>
      </fill>
    </dxf>
    <dxf>
      <font>
        <b/>
        <i val="0"/>
        <color rgb="FFC00000"/>
      </font>
    </dxf>
    <dxf>
      <font>
        <b/>
        <i val="0"/>
        <color rgb="FFC00000"/>
      </font>
    </dxf>
    <dxf>
      <font>
        <b/>
        <i val="0"/>
        <color rgb="FF00B050"/>
      </font>
      <fill>
        <patternFill>
          <bgColor theme="0"/>
        </patternFill>
      </fill>
    </dxf>
    <dxf>
      <font>
        <b/>
        <i val="0"/>
        <color rgb="FFFCA304"/>
      </font>
      <fill>
        <patternFill patternType="none">
          <bgColor auto="1"/>
        </patternFill>
      </fill>
    </dxf>
    <dxf>
      <font>
        <b/>
        <i val="0"/>
        <color rgb="FFC00000"/>
      </font>
    </dxf>
    <dxf>
      <font>
        <b/>
        <i val="0"/>
        <color rgb="FFC00000"/>
      </font>
    </dxf>
    <dxf>
      <font>
        <b/>
        <i val="0"/>
        <color rgb="FF00B050"/>
      </font>
      <fill>
        <patternFill>
          <bgColor theme="0"/>
        </patternFill>
      </fill>
    </dxf>
    <dxf>
      <font>
        <b/>
        <i val="0"/>
        <color rgb="FFFCA304"/>
      </font>
      <fill>
        <patternFill patternType="none">
          <bgColor auto="1"/>
        </patternFill>
      </fill>
    </dxf>
    <dxf>
      <font>
        <b/>
        <i val="0"/>
        <color rgb="FFC00000"/>
      </font>
    </dxf>
    <dxf>
      <font>
        <b/>
        <i val="0"/>
        <color rgb="FF00B050"/>
      </font>
      <fill>
        <patternFill>
          <bgColor theme="0"/>
        </patternFill>
      </fill>
    </dxf>
    <dxf>
      <font>
        <b/>
        <i val="0"/>
        <color rgb="FFC00000"/>
      </font>
    </dxf>
    <dxf>
      <font>
        <b/>
        <i val="0"/>
        <color rgb="FFC00000"/>
      </font>
    </dxf>
    <dxf>
      <font>
        <b/>
        <i val="0"/>
        <color rgb="FFFCA304"/>
      </font>
      <fill>
        <patternFill patternType="none">
          <bgColor auto="1"/>
        </patternFill>
      </fill>
    </dxf>
    <dxf>
      <font>
        <b/>
        <i val="0"/>
        <color rgb="FFC00000"/>
      </font>
    </dxf>
    <dxf>
      <font>
        <b/>
        <i val="0"/>
        <color rgb="FF00B050"/>
      </font>
      <fill>
        <patternFill>
          <bgColor theme="0"/>
        </patternFill>
      </fill>
    </dxf>
    <dxf>
      <font>
        <b/>
        <i val="0"/>
        <color rgb="FFFCA304"/>
      </font>
      <fill>
        <patternFill patternType="none">
          <bgColor auto="1"/>
        </patternFill>
      </fill>
    </dxf>
    <dxf>
      <font>
        <b/>
        <i val="0"/>
        <color rgb="FFC00000"/>
      </font>
    </dxf>
    <dxf>
      <font>
        <b/>
        <i val="0"/>
        <color rgb="FF00B050"/>
      </font>
      <fill>
        <patternFill>
          <bgColor theme="0"/>
        </patternFill>
      </fill>
    </dxf>
    <dxf>
      <font>
        <b/>
        <i val="0"/>
        <color rgb="FFC00000"/>
      </font>
    </dxf>
    <dxf>
      <font>
        <b/>
        <i val="0"/>
        <color rgb="FFFCA304"/>
      </font>
      <fill>
        <patternFill patternType="none">
          <bgColor auto="1"/>
        </patternFill>
      </fill>
    </dxf>
    <dxf>
      <font>
        <b/>
        <i val="0"/>
        <color rgb="FFC00000"/>
      </font>
    </dxf>
    <dxf>
      <font>
        <b/>
        <i val="0"/>
        <color rgb="FFC00000"/>
      </font>
    </dxf>
    <dxf>
      <font>
        <b/>
        <i val="0"/>
        <color rgb="FF00B050"/>
      </font>
      <fill>
        <patternFill>
          <bgColor theme="0"/>
        </patternFill>
      </fill>
    </dxf>
    <dxf>
      <font>
        <b/>
        <i val="0"/>
        <color theme="7" tint="-0.24994659260841701"/>
      </font>
    </dxf>
    <dxf>
      <fill>
        <patternFill>
          <bgColor theme="9" tint="0.39994506668294322"/>
        </patternFill>
      </fill>
    </dxf>
    <dxf>
      <font>
        <b/>
        <i val="0"/>
      </font>
      <fill>
        <patternFill>
          <bgColor rgb="FFFF9381"/>
        </patternFill>
      </fill>
    </dxf>
    <dxf>
      <font>
        <b/>
        <i val="0"/>
        <color rgb="FFC00000"/>
      </font>
    </dxf>
    <dxf>
      <font>
        <b/>
        <i val="0"/>
        <color rgb="FF00B050"/>
      </font>
      <fill>
        <patternFill>
          <bgColor theme="0"/>
        </patternFill>
      </fill>
    </dxf>
  </dxfs>
  <tableStyles count="0" defaultTableStyle="TableStyleMedium2" defaultPivotStyle="PivotStyleLight16"/>
  <colors>
    <mruColors>
      <color rgb="FFFCA304"/>
      <color rgb="FFFF9381"/>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jpe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1</xdr:col>
      <xdr:colOff>179613</xdr:colOff>
      <xdr:row>0</xdr:row>
      <xdr:rowOff>101392</xdr:rowOff>
    </xdr:from>
    <xdr:to>
      <xdr:col>3</xdr:col>
      <xdr:colOff>326792</xdr:colOff>
      <xdr:row>2</xdr:row>
      <xdr:rowOff>19110</xdr:rowOff>
    </xdr:to>
    <xdr:pic>
      <xdr:nvPicPr>
        <xdr:cNvPr id="5" name="Grafik 4">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53933" y="101392"/>
          <a:ext cx="1743570" cy="279668"/>
        </a:xfrm>
        <a:prstGeom prst="rect">
          <a:avLst/>
        </a:prstGeom>
      </xdr:spPr>
    </xdr:pic>
    <xdr:clientData/>
  </xdr:twoCellAnchor>
  <xdr:twoCellAnchor editAs="oneCell">
    <xdr:from>
      <xdr:col>1</xdr:col>
      <xdr:colOff>4185</xdr:colOff>
      <xdr:row>0</xdr:row>
      <xdr:rowOff>0</xdr:rowOff>
    </xdr:from>
    <xdr:to>
      <xdr:col>1</xdr:col>
      <xdr:colOff>134270</xdr:colOff>
      <xdr:row>5</xdr:row>
      <xdr:rowOff>54760</xdr:rowOff>
    </xdr:to>
    <xdr:pic>
      <xdr:nvPicPr>
        <xdr:cNvPr id="6" name="Grafik 5">
          <a:extLst>
            <a:ext uri="{FF2B5EF4-FFF2-40B4-BE49-F238E27FC236}">
              <a16:creationId xmlns:a16="http://schemas.microsoft.com/office/drawing/2014/main" id="{00000000-0008-0000-0000-000006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95493" y="0"/>
          <a:ext cx="116750" cy="955678"/>
        </a:xfrm>
        <a:prstGeom prst="rect">
          <a:avLst/>
        </a:prstGeom>
      </xdr:spPr>
    </xdr:pic>
    <xdr:clientData/>
  </xdr:twoCellAnchor>
  <xdr:twoCellAnchor editAs="oneCell">
    <xdr:from>
      <xdr:col>5</xdr:col>
      <xdr:colOff>294469</xdr:colOff>
      <xdr:row>0</xdr:row>
      <xdr:rowOff>48986</xdr:rowOff>
    </xdr:from>
    <xdr:to>
      <xdr:col>5</xdr:col>
      <xdr:colOff>746597</xdr:colOff>
      <xdr:row>3</xdr:row>
      <xdr:rowOff>91984</xdr:rowOff>
    </xdr:to>
    <xdr:pic>
      <xdr:nvPicPr>
        <xdr:cNvPr id="7" name="Grafik 6">
          <a:extLst>
            <a:ext uri="{FF2B5EF4-FFF2-40B4-BE49-F238E27FC236}">
              <a16:creationId xmlns:a16="http://schemas.microsoft.com/office/drawing/2014/main" id="{00000000-0008-0000-0000-000007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3799669" y="48986"/>
          <a:ext cx="459748" cy="58020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402770</xdr:colOff>
      <xdr:row>0</xdr:row>
      <xdr:rowOff>0</xdr:rowOff>
    </xdr:from>
    <xdr:to>
      <xdr:col>1</xdr:col>
      <xdr:colOff>113120</xdr:colOff>
      <xdr:row>5</xdr:row>
      <xdr:rowOff>39520</xdr:rowOff>
    </xdr:to>
    <xdr:pic>
      <xdr:nvPicPr>
        <xdr:cNvPr id="4" name="Grafik 3">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3230" y="0"/>
          <a:ext cx="116750" cy="961540"/>
        </a:xfrm>
        <a:prstGeom prst="rect">
          <a:avLst/>
        </a:prstGeom>
      </xdr:spPr>
    </xdr:pic>
    <xdr:clientData/>
  </xdr:twoCellAnchor>
  <xdr:twoCellAnchor editAs="oneCell">
    <xdr:from>
      <xdr:col>5</xdr:col>
      <xdr:colOff>294469</xdr:colOff>
      <xdr:row>0</xdr:row>
      <xdr:rowOff>48986</xdr:rowOff>
    </xdr:from>
    <xdr:to>
      <xdr:col>5</xdr:col>
      <xdr:colOff>742787</xdr:colOff>
      <xdr:row>3</xdr:row>
      <xdr:rowOff>72934</xdr:rowOff>
    </xdr:to>
    <xdr:pic>
      <xdr:nvPicPr>
        <xdr:cNvPr id="5" name="Grafik 4">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3799669" y="48986"/>
          <a:ext cx="459748" cy="580208"/>
        </a:xfrm>
        <a:prstGeom prst="rect">
          <a:avLst/>
        </a:prstGeom>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drawing" Target="../drawings/drawing1.xml"/><Relationship Id="rId3" Type="http://schemas.openxmlformats.org/officeDocument/2006/relationships/hyperlink" Target="https://llh.hessen.de/ueber-uns/kontakt/?search=Beratungsteam+Pflanzenbau" TargetMode="External"/><Relationship Id="rId7" Type="http://schemas.openxmlformats.org/officeDocument/2006/relationships/printerSettings" Target="../printerSettings/printerSettings1.bin"/><Relationship Id="rId2" Type="http://schemas.openxmlformats.org/officeDocument/2006/relationships/hyperlink" Target="https://llh.hessen.de/ueber-uns/kontakt/?search=Beratungsteam+%C3%96kologischer+Landbau" TargetMode="External"/><Relationship Id="rId1" Type="http://schemas.openxmlformats.org/officeDocument/2006/relationships/hyperlink" Target="mailto:manuel.fraenzke@llh.hessen.de" TargetMode="External"/><Relationship Id="rId6" Type="http://schemas.openxmlformats.org/officeDocument/2006/relationships/hyperlink" Target="https://llh.hessen.de/ueber-uns/kontakt/?search=Beratungsteam+%C3%96konomie+und+Verfahrenstechnik" TargetMode="External"/><Relationship Id="rId5" Type="http://schemas.openxmlformats.org/officeDocument/2006/relationships/hyperlink" Target="https://llh.hessen.de/ueber-uns/kontakt/?search=Beratungsteam+Biodiversit%C3%A4t" TargetMode="External"/><Relationship Id="rId4" Type="http://schemas.openxmlformats.org/officeDocument/2006/relationships/hyperlink" Target="https://landwirtschaft.hessen.de/sites/landwirtschaft.hessen.de/files/2026-02/adressen_und_kontakte_der_landkreise.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llh.hessen.de/unternehmensfuehrung/agrarpolitik-foerderung/halm-2/halm-2-rechner/" TargetMode="External"/><Relationship Id="rId1" Type="http://schemas.openxmlformats.org/officeDocument/2006/relationships/hyperlink" Target="https://llh.hessen.de/unternehmen/agrarpolitik-und-foerderung/halm/halm-2-richtlinien/"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externalLinkPath" Target="file:///V:\9-Fachinformationen\908-Fachinformation_Pflanzenbau\05-Fachinformation_Pflanzenbau\03-Agrarumweltmassnahmen\04%20LLH\61%20Tools\C1-Tool\Rechner_EcoS2uHALMC1_1.7a_20260518.xlsx" TargetMode="External"/><Relationship Id="rId1" Type="http://schemas.openxmlformats.org/officeDocument/2006/relationships/externalLinkPath" Target="file:///V:\9-Fachinformationen\908-Fachinformation_Pflanzenbau\05-Fachinformation_Pflanzenbau\03-Agrarumweltmassnahmen\04%20LLH\61%20Tools\C1-Tool\Rechner_EcoS2uHALMC1_1.7a_20260518.xlsx"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3"/>
  <dimension ref="A1:R456"/>
  <sheetViews>
    <sheetView tabSelected="1" zoomScale="150" zoomScaleNormal="150" workbookViewId="0"/>
  </sheetViews>
  <sheetFormatPr baseColWidth="10" defaultRowHeight="14.4" x14ac:dyDescent="0.3"/>
  <cols>
    <col min="1" max="1" width="2.109375" customWidth="1"/>
    <col min="6" max="6" width="12.21875" customWidth="1"/>
    <col min="7" max="18" width="11.5546875" style="59"/>
  </cols>
  <sheetData>
    <row r="1" spans="1:6" x14ac:dyDescent="0.3">
      <c r="A1" s="59"/>
      <c r="B1" s="60"/>
      <c r="C1" s="61"/>
      <c r="D1" s="61"/>
      <c r="E1" s="61"/>
      <c r="F1" s="62"/>
    </row>
    <row r="2" spans="1:6" x14ac:dyDescent="0.3">
      <c r="A2" s="59"/>
      <c r="B2" s="63"/>
      <c r="C2" s="59"/>
      <c r="D2" s="59"/>
      <c r="E2" s="59"/>
      <c r="F2" s="64"/>
    </row>
    <row r="3" spans="1:6" x14ac:dyDescent="0.3">
      <c r="A3" s="59"/>
      <c r="B3" s="63"/>
      <c r="C3" s="59"/>
      <c r="D3" s="59"/>
      <c r="E3" s="59"/>
      <c r="F3" s="64"/>
    </row>
    <row r="4" spans="1:6" x14ac:dyDescent="0.3">
      <c r="A4" s="59"/>
      <c r="B4" s="63"/>
      <c r="C4" s="59"/>
      <c r="D4" s="59"/>
      <c r="E4" s="59"/>
      <c r="F4" s="64"/>
    </row>
    <row r="5" spans="1:6" x14ac:dyDescent="0.3">
      <c r="A5" s="59"/>
      <c r="B5" s="63"/>
      <c r="C5" s="59"/>
      <c r="D5" s="59"/>
      <c r="E5" s="59"/>
      <c r="F5" s="64"/>
    </row>
    <row r="6" spans="1:6" x14ac:dyDescent="0.3">
      <c r="A6" s="59"/>
      <c r="B6" s="63"/>
      <c r="C6" s="59"/>
      <c r="D6" s="59"/>
      <c r="E6" s="59"/>
      <c r="F6" s="64"/>
    </row>
    <row r="7" spans="1:6" ht="21" x14ac:dyDescent="0.4">
      <c r="A7" s="59"/>
      <c r="B7" s="65"/>
      <c r="C7" s="59"/>
      <c r="D7" s="59"/>
      <c r="E7" s="59"/>
      <c r="F7" s="64"/>
    </row>
    <row r="8" spans="1:6" ht="21" x14ac:dyDescent="0.4">
      <c r="A8" s="59"/>
      <c r="B8" s="66" t="s">
        <v>584</v>
      </c>
      <c r="C8" s="67"/>
      <c r="D8" s="67"/>
      <c r="E8" s="67"/>
      <c r="F8" s="68"/>
    </row>
    <row r="9" spans="1:6" ht="21" x14ac:dyDescent="0.4">
      <c r="A9" s="59"/>
      <c r="B9" s="65" t="s">
        <v>585</v>
      </c>
      <c r="C9" s="59"/>
      <c r="D9" s="113"/>
      <c r="E9" s="59"/>
      <c r="F9" s="64"/>
    </row>
    <row r="10" spans="1:6" x14ac:dyDescent="0.3">
      <c r="A10" s="59"/>
      <c r="B10" s="69" t="s">
        <v>1105</v>
      </c>
      <c r="C10" s="59"/>
      <c r="D10" s="59"/>
      <c r="E10" s="59"/>
      <c r="F10" s="64"/>
    </row>
    <row r="11" spans="1:6" x14ac:dyDescent="0.3">
      <c r="A11" s="59"/>
      <c r="B11" s="69"/>
      <c r="C11" s="59"/>
      <c r="D11" s="59"/>
      <c r="E11" s="59"/>
      <c r="F11" s="64"/>
    </row>
    <row r="12" spans="1:6" x14ac:dyDescent="0.3">
      <c r="A12" s="59"/>
      <c r="B12" s="70" t="s">
        <v>575</v>
      </c>
      <c r="C12" s="59"/>
      <c r="D12" s="59"/>
      <c r="E12" s="59"/>
      <c r="F12" s="64"/>
    </row>
    <row r="13" spans="1:6" x14ac:dyDescent="0.3">
      <c r="A13" s="59"/>
      <c r="B13" s="73" t="s">
        <v>576</v>
      </c>
      <c r="C13" s="59"/>
      <c r="D13" s="59"/>
      <c r="E13" s="59"/>
      <c r="F13" s="64"/>
    </row>
    <row r="14" spans="1:6" x14ac:dyDescent="0.3">
      <c r="A14" s="59"/>
      <c r="B14" s="73" t="s">
        <v>577</v>
      </c>
      <c r="C14" s="59"/>
      <c r="D14" s="59"/>
      <c r="E14" s="59"/>
      <c r="F14" s="64"/>
    </row>
    <row r="15" spans="1:6" x14ac:dyDescent="0.3">
      <c r="A15" s="59"/>
      <c r="B15" s="72" t="s">
        <v>578</v>
      </c>
      <c r="C15" s="59"/>
      <c r="D15" s="59"/>
      <c r="E15" s="59"/>
      <c r="F15" s="64"/>
    </row>
    <row r="16" spans="1:6" x14ac:dyDescent="0.3">
      <c r="A16" s="59"/>
      <c r="B16" s="74"/>
      <c r="C16" s="59"/>
      <c r="D16" s="59"/>
      <c r="E16" s="59"/>
      <c r="F16" s="64"/>
    </row>
    <row r="17" spans="1:8" x14ac:dyDescent="0.3">
      <c r="A17" s="59"/>
      <c r="B17" s="70" t="s">
        <v>586</v>
      </c>
      <c r="C17" s="59"/>
      <c r="D17" s="59"/>
      <c r="E17" s="59"/>
      <c r="F17" s="64"/>
    </row>
    <row r="18" spans="1:8" x14ac:dyDescent="0.3">
      <c r="A18" s="59"/>
      <c r="B18" s="70" t="s">
        <v>588</v>
      </c>
      <c r="C18" s="59"/>
      <c r="D18" s="59"/>
      <c r="E18" s="59"/>
      <c r="F18" s="64"/>
    </row>
    <row r="19" spans="1:8" x14ac:dyDescent="0.3">
      <c r="A19" s="59"/>
      <c r="B19" s="71" t="s">
        <v>579</v>
      </c>
      <c r="C19" s="59"/>
      <c r="D19" s="59"/>
      <c r="E19" s="59"/>
      <c r="F19" s="64"/>
    </row>
    <row r="20" spans="1:8" x14ac:dyDescent="0.3">
      <c r="A20" s="59"/>
      <c r="B20" s="75" t="s">
        <v>580</v>
      </c>
      <c r="C20" s="59"/>
      <c r="D20" s="59"/>
      <c r="E20" s="59"/>
      <c r="F20" s="64"/>
    </row>
    <row r="21" spans="1:8" x14ac:dyDescent="0.3">
      <c r="A21" s="59"/>
      <c r="B21" s="71" t="s">
        <v>587</v>
      </c>
      <c r="C21" s="59"/>
      <c r="D21" s="59"/>
      <c r="E21" s="59"/>
      <c r="F21" s="64"/>
    </row>
    <row r="22" spans="1:8" x14ac:dyDescent="0.3">
      <c r="A22" s="59"/>
      <c r="B22" s="75" t="s">
        <v>1070</v>
      </c>
      <c r="C22" s="59"/>
      <c r="D22" s="59"/>
      <c r="E22" s="59"/>
      <c r="F22" s="64"/>
    </row>
    <row r="23" spans="1:8" x14ac:dyDescent="0.3">
      <c r="A23" s="59"/>
      <c r="B23" s="71" t="s">
        <v>581</v>
      </c>
      <c r="C23" s="59"/>
      <c r="D23" s="59"/>
      <c r="E23" s="59"/>
      <c r="F23" s="64"/>
    </row>
    <row r="24" spans="1:8" x14ac:dyDescent="0.3">
      <c r="A24" s="59"/>
      <c r="B24" s="75" t="s">
        <v>582</v>
      </c>
      <c r="C24" s="59"/>
      <c r="D24" s="59"/>
      <c r="E24" s="59"/>
      <c r="F24" s="64"/>
    </row>
    <row r="25" spans="1:8" x14ac:dyDescent="0.3">
      <c r="A25" s="59"/>
      <c r="B25" s="76" t="s">
        <v>607</v>
      </c>
      <c r="C25" s="77"/>
      <c r="D25" s="77"/>
      <c r="E25" s="77"/>
      <c r="F25" s="78"/>
      <c r="H25" s="82"/>
    </row>
    <row r="26" spans="1:8" x14ac:dyDescent="0.3">
      <c r="A26" s="59"/>
      <c r="B26" s="75" t="s">
        <v>608</v>
      </c>
      <c r="C26" s="77"/>
      <c r="D26" s="77"/>
      <c r="E26" s="77"/>
      <c r="F26" s="78"/>
    </row>
    <row r="27" spans="1:8" x14ac:dyDescent="0.3">
      <c r="A27" s="59"/>
      <c r="B27" s="63"/>
      <c r="C27" s="59"/>
      <c r="D27" s="77"/>
      <c r="E27" s="77"/>
      <c r="F27" s="78"/>
    </row>
    <row r="28" spans="1:8" x14ac:dyDescent="0.3">
      <c r="A28" s="59"/>
      <c r="B28" s="76"/>
      <c r="C28" s="77"/>
      <c r="D28" s="77"/>
      <c r="E28" s="77"/>
      <c r="F28" s="78"/>
    </row>
    <row r="29" spans="1:8" x14ac:dyDescent="0.3">
      <c r="A29" s="59"/>
      <c r="B29" s="76" t="s">
        <v>589</v>
      </c>
      <c r="C29" s="59"/>
      <c r="D29" s="59"/>
      <c r="E29" s="59"/>
      <c r="F29" s="64"/>
    </row>
    <row r="30" spans="1:8" x14ac:dyDescent="0.3">
      <c r="A30" s="59"/>
      <c r="B30" s="76" t="s">
        <v>591</v>
      </c>
      <c r="C30" s="59"/>
      <c r="D30" s="59"/>
      <c r="E30" s="59"/>
      <c r="F30" s="64"/>
    </row>
    <row r="31" spans="1:8" x14ac:dyDescent="0.3">
      <c r="A31" s="115"/>
      <c r="B31" s="114" t="s">
        <v>590</v>
      </c>
      <c r="C31" s="115"/>
      <c r="D31" s="115"/>
      <c r="E31" s="115"/>
      <c r="F31" s="64"/>
    </row>
    <row r="32" spans="1:8" x14ac:dyDescent="0.3">
      <c r="A32" s="59"/>
      <c r="B32" s="63"/>
      <c r="C32" s="79"/>
      <c r="D32" s="79"/>
      <c r="E32" s="79"/>
      <c r="F32" s="80"/>
    </row>
    <row r="33" spans="1:6" x14ac:dyDescent="0.3">
      <c r="A33" s="59"/>
      <c r="B33" s="81" t="s">
        <v>583</v>
      </c>
      <c r="C33" s="59"/>
      <c r="D33" s="59"/>
      <c r="E33" s="59"/>
      <c r="F33" s="64"/>
    </row>
    <row r="34" spans="1:6" ht="14.4" customHeight="1" x14ac:dyDescent="0.3">
      <c r="A34" s="59"/>
      <c r="B34" s="636" t="s">
        <v>997</v>
      </c>
      <c r="C34" s="637"/>
      <c r="D34" s="637"/>
      <c r="E34" s="637"/>
      <c r="F34" s="638"/>
    </row>
    <row r="35" spans="1:6" x14ac:dyDescent="0.3">
      <c r="A35" s="59"/>
      <c r="B35" s="636"/>
      <c r="C35" s="637"/>
      <c r="D35" s="637"/>
      <c r="E35" s="637"/>
      <c r="F35" s="638"/>
    </row>
    <row r="36" spans="1:6" x14ac:dyDescent="0.3">
      <c r="A36" s="59"/>
      <c r="B36" s="636"/>
      <c r="C36" s="637"/>
      <c r="D36" s="637"/>
      <c r="E36" s="637"/>
      <c r="F36" s="638"/>
    </row>
    <row r="37" spans="1:6" x14ac:dyDescent="0.3">
      <c r="A37" s="59"/>
      <c r="B37" s="636"/>
      <c r="C37" s="637"/>
      <c r="D37" s="637"/>
      <c r="E37" s="637"/>
      <c r="F37" s="638"/>
    </row>
    <row r="38" spans="1:6" x14ac:dyDescent="0.3">
      <c r="A38" s="59"/>
      <c r="B38" s="636"/>
      <c r="C38" s="637"/>
      <c r="D38" s="637"/>
      <c r="E38" s="637"/>
      <c r="F38" s="638"/>
    </row>
    <row r="39" spans="1:6" x14ac:dyDescent="0.3">
      <c r="A39" s="59"/>
      <c r="B39" s="636"/>
      <c r="C39" s="637"/>
      <c r="D39" s="637"/>
      <c r="E39" s="637"/>
      <c r="F39" s="638"/>
    </row>
    <row r="40" spans="1:6" x14ac:dyDescent="0.3">
      <c r="A40" s="59"/>
      <c r="B40" s="636"/>
      <c r="C40" s="637"/>
      <c r="D40" s="637"/>
      <c r="E40" s="637"/>
      <c r="F40" s="638"/>
    </row>
    <row r="41" spans="1:6" x14ac:dyDescent="0.3">
      <c r="A41" s="59"/>
      <c r="B41" s="636"/>
      <c r="C41" s="637"/>
      <c r="D41" s="637"/>
      <c r="E41" s="637"/>
      <c r="F41" s="638"/>
    </row>
    <row r="42" spans="1:6" x14ac:dyDescent="0.3">
      <c r="A42" s="59"/>
      <c r="B42" s="639"/>
      <c r="C42" s="640"/>
      <c r="D42" s="640"/>
      <c r="E42" s="640"/>
      <c r="F42" s="641"/>
    </row>
    <row r="43" spans="1:6" x14ac:dyDescent="0.3">
      <c r="A43" s="59"/>
      <c r="B43" s="85"/>
      <c r="C43" s="85"/>
      <c r="D43" s="85"/>
      <c r="E43" s="85"/>
      <c r="F43" s="85"/>
    </row>
    <row r="44" spans="1:6" x14ac:dyDescent="0.3">
      <c r="A44" s="59"/>
      <c r="B44" s="85"/>
      <c r="C44" s="85"/>
      <c r="D44" s="85"/>
      <c r="E44" s="85"/>
      <c r="F44" s="85"/>
    </row>
    <row r="45" spans="1:6" x14ac:dyDescent="0.3">
      <c r="A45" s="59"/>
      <c r="B45" s="85"/>
      <c r="C45" s="85"/>
      <c r="D45" s="85"/>
      <c r="E45" s="85"/>
      <c r="F45" s="85"/>
    </row>
    <row r="46" spans="1:6" x14ac:dyDescent="0.3">
      <c r="A46" s="59"/>
      <c r="B46" s="85"/>
      <c r="C46" s="85"/>
      <c r="D46" s="85"/>
      <c r="E46" s="85"/>
      <c r="F46" s="85"/>
    </row>
    <row r="47" spans="1:6" x14ac:dyDescent="0.3">
      <c r="A47" s="59"/>
      <c r="B47" s="85"/>
      <c r="C47" s="85"/>
      <c r="D47" s="85"/>
      <c r="E47" s="85"/>
      <c r="F47" s="85"/>
    </row>
    <row r="48" spans="1:6" x14ac:dyDescent="0.3">
      <c r="A48" s="59"/>
      <c r="B48" s="59"/>
      <c r="C48" s="59"/>
      <c r="D48" s="59"/>
      <c r="E48" s="59"/>
      <c r="F48" s="59"/>
    </row>
    <row r="49" spans="1:6" x14ac:dyDescent="0.3">
      <c r="A49" s="59"/>
      <c r="B49" s="59"/>
      <c r="C49" s="59"/>
      <c r="D49" s="59"/>
      <c r="E49" s="59"/>
      <c r="F49" s="59"/>
    </row>
    <row r="50" spans="1:6" x14ac:dyDescent="0.3">
      <c r="A50" s="59"/>
      <c r="B50" s="59"/>
      <c r="C50" s="59"/>
      <c r="D50" s="59"/>
      <c r="E50" s="59"/>
      <c r="F50" s="59"/>
    </row>
    <row r="51" spans="1:6" x14ac:dyDescent="0.3">
      <c r="A51" s="59"/>
      <c r="B51" s="59"/>
      <c r="C51" s="59"/>
      <c r="D51" s="59"/>
      <c r="E51" s="59"/>
      <c r="F51" s="59"/>
    </row>
    <row r="52" spans="1:6" x14ac:dyDescent="0.3">
      <c r="A52" s="59"/>
      <c r="B52" s="59"/>
      <c r="C52" s="59"/>
      <c r="D52" s="59"/>
      <c r="E52" s="59"/>
      <c r="F52" s="59"/>
    </row>
    <row r="53" spans="1:6" x14ac:dyDescent="0.3">
      <c r="A53" s="59"/>
      <c r="B53" s="59"/>
      <c r="C53" s="59"/>
      <c r="D53" s="59"/>
      <c r="E53" s="59"/>
      <c r="F53" s="59"/>
    </row>
    <row r="54" spans="1:6" x14ac:dyDescent="0.3">
      <c r="A54" s="59"/>
      <c r="B54" s="59"/>
      <c r="C54" s="59"/>
      <c r="D54" s="59"/>
      <c r="E54" s="59"/>
      <c r="F54" s="59"/>
    </row>
    <row r="55" spans="1:6" x14ac:dyDescent="0.3">
      <c r="A55" s="59"/>
      <c r="B55" s="59"/>
      <c r="C55" s="59"/>
      <c r="D55" s="59"/>
      <c r="E55" s="59"/>
      <c r="F55" s="59"/>
    </row>
    <row r="56" spans="1:6" x14ac:dyDescent="0.3">
      <c r="A56" s="59"/>
      <c r="B56" s="59"/>
      <c r="C56" s="59"/>
      <c r="D56" s="59"/>
      <c r="E56" s="59"/>
      <c r="F56" s="59"/>
    </row>
    <row r="57" spans="1:6" x14ac:dyDescent="0.3">
      <c r="A57" s="59"/>
      <c r="B57" s="59"/>
      <c r="C57" s="59"/>
      <c r="D57" s="59"/>
      <c r="E57" s="59"/>
      <c r="F57" s="59"/>
    </row>
    <row r="58" spans="1:6" x14ac:dyDescent="0.3">
      <c r="A58" s="59"/>
      <c r="B58" s="59"/>
      <c r="C58" s="59"/>
      <c r="D58" s="59"/>
      <c r="E58" s="59"/>
      <c r="F58" s="59"/>
    </row>
    <row r="59" spans="1:6" x14ac:dyDescent="0.3">
      <c r="A59" s="59"/>
      <c r="B59" s="59"/>
      <c r="C59" s="59"/>
      <c r="D59" s="59"/>
      <c r="E59" s="59"/>
      <c r="F59" s="59"/>
    </row>
    <row r="60" spans="1:6" x14ac:dyDescent="0.3">
      <c r="A60" s="59"/>
      <c r="B60" s="59"/>
      <c r="C60" s="59"/>
      <c r="D60" s="59"/>
      <c r="E60" s="59"/>
      <c r="F60" s="59"/>
    </row>
    <row r="61" spans="1:6" x14ac:dyDescent="0.3">
      <c r="A61" s="59"/>
      <c r="B61" s="59"/>
      <c r="C61" s="59"/>
      <c r="D61" s="59"/>
      <c r="E61" s="59"/>
      <c r="F61" s="59"/>
    </row>
    <row r="62" spans="1:6" x14ac:dyDescent="0.3">
      <c r="A62" s="59"/>
      <c r="B62" s="59"/>
      <c r="C62" s="59"/>
      <c r="D62" s="59"/>
      <c r="E62" s="59"/>
      <c r="F62" s="59"/>
    </row>
    <row r="63" spans="1:6" x14ac:dyDescent="0.3">
      <c r="A63" s="59"/>
      <c r="B63" s="59"/>
      <c r="C63" s="59"/>
      <c r="D63" s="59"/>
      <c r="E63" s="59"/>
      <c r="F63" s="59"/>
    </row>
    <row r="64" spans="1:6" x14ac:dyDescent="0.3">
      <c r="A64" s="59"/>
      <c r="B64" s="59"/>
      <c r="C64" s="59"/>
      <c r="D64" s="59"/>
      <c r="E64" s="59"/>
      <c r="F64" s="59"/>
    </row>
    <row r="65" spans="1:6" x14ac:dyDescent="0.3">
      <c r="A65" s="59"/>
      <c r="B65" s="59"/>
      <c r="C65" s="59"/>
      <c r="D65" s="59"/>
      <c r="E65" s="59"/>
      <c r="F65" s="59"/>
    </row>
    <row r="66" spans="1:6" x14ac:dyDescent="0.3">
      <c r="A66" s="59"/>
      <c r="B66" s="59"/>
      <c r="C66" s="59"/>
      <c r="D66" s="59"/>
      <c r="E66" s="59"/>
      <c r="F66" s="59"/>
    </row>
    <row r="67" spans="1:6" x14ac:dyDescent="0.3">
      <c r="A67" s="59"/>
      <c r="B67" s="59"/>
      <c r="C67" s="59"/>
      <c r="D67" s="59"/>
      <c r="E67" s="59"/>
      <c r="F67" s="59"/>
    </row>
    <row r="68" spans="1:6" x14ac:dyDescent="0.3">
      <c r="A68" s="59"/>
      <c r="B68" s="59"/>
      <c r="C68" s="59"/>
      <c r="D68" s="59"/>
      <c r="E68" s="59"/>
      <c r="F68" s="59"/>
    </row>
    <row r="69" spans="1:6" x14ac:dyDescent="0.3">
      <c r="A69" s="59"/>
      <c r="B69" s="59"/>
      <c r="C69" s="59"/>
      <c r="D69" s="59"/>
      <c r="E69" s="59"/>
      <c r="F69" s="59"/>
    </row>
    <row r="70" spans="1:6" x14ac:dyDescent="0.3">
      <c r="A70" s="59"/>
      <c r="B70" s="59"/>
      <c r="C70" s="59"/>
      <c r="D70" s="59"/>
      <c r="E70" s="59"/>
      <c r="F70" s="59"/>
    </row>
    <row r="71" spans="1:6" x14ac:dyDescent="0.3">
      <c r="A71" s="59"/>
      <c r="B71" s="59"/>
      <c r="C71" s="59"/>
      <c r="D71" s="59"/>
      <c r="E71" s="59"/>
      <c r="F71" s="59"/>
    </row>
    <row r="72" spans="1:6" x14ac:dyDescent="0.3">
      <c r="A72" s="59"/>
      <c r="B72" s="59"/>
      <c r="C72" s="59"/>
      <c r="D72" s="59"/>
      <c r="E72" s="59"/>
      <c r="F72" s="59"/>
    </row>
    <row r="73" spans="1:6" x14ac:dyDescent="0.3">
      <c r="A73" s="59"/>
      <c r="B73" s="59"/>
      <c r="C73" s="59"/>
      <c r="D73" s="59"/>
      <c r="E73" s="59"/>
      <c r="F73" s="59"/>
    </row>
    <row r="74" spans="1:6" x14ac:dyDescent="0.3">
      <c r="A74" s="59"/>
      <c r="B74" s="59"/>
      <c r="C74" s="59"/>
      <c r="D74" s="59"/>
      <c r="E74" s="59"/>
      <c r="F74" s="59"/>
    </row>
    <row r="75" spans="1:6" x14ac:dyDescent="0.3">
      <c r="A75" s="59"/>
      <c r="B75" s="59"/>
      <c r="C75" s="59"/>
      <c r="D75" s="59"/>
      <c r="E75" s="59"/>
      <c r="F75" s="59"/>
    </row>
    <row r="76" spans="1:6" x14ac:dyDescent="0.3">
      <c r="A76" s="59"/>
      <c r="B76" s="59"/>
      <c r="C76" s="59"/>
      <c r="D76" s="59"/>
      <c r="E76" s="59"/>
      <c r="F76" s="59"/>
    </row>
    <row r="77" spans="1:6" x14ac:dyDescent="0.3">
      <c r="A77" s="59"/>
      <c r="B77" s="59"/>
      <c r="C77" s="59"/>
      <c r="D77" s="59"/>
      <c r="E77" s="59"/>
      <c r="F77" s="59"/>
    </row>
    <row r="78" spans="1:6" x14ac:dyDescent="0.3">
      <c r="A78" s="59"/>
      <c r="B78" s="59"/>
      <c r="C78" s="59"/>
      <c r="D78" s="59"/>
      <c r="E78" s="59"/>
      <c r="F78" s="59"/>
    </row>
    <row r="79" spans="1:6" x14ac:dyDescent="0.3">
      <c r="A79" s="59"/>
      <c r="B79" s="59"/>
      <c r="C79" s="59"/>
      <c r="D79" s="59"/>
      <c r="E79" s="59"/>
      <c r="F79" s="59"/>
    </row>
    <row r="80" spans="1:6" x14ac:dyDescent="0.3">
      <c r="A80" s="59"/>
      <c r="B80" s="59"/>
      <c r="C80" s="59"/>
      <c r="D80" s="59"/>
      <c r="E80" s="59"/>
      <c r="F80" s="59"/>
    </row>
    <row r="81" spans="1:6" x14ac:dyDescent="0.3">
      <c r="A81" s="59"/>
      <c r="B81" s="59"/>
      <c r="C81" s="59"/>
      <c r="D81" s="59"/>
      <c r="E81" s="59"/>
      <c r="F81" s="59"/>
    </row>
    <row r="82" spans="1:6" x14ac:dyDescent="0.3">
      <c r="A82" s="59"/>
      <c r="B82" s="59"/>
      <c r="C82" s="59"/>
      <c r="D82" s="59"/>
      <c r="E82" s="59"/>
      <c r="F82" s="59"/>
    </row>
    <row r="83" spans="1:6" x14ac:dyDescent="0.3">
      <c r="A83" s="59"/>
      <c r="B83" s="59"/>
      <c r="C83" s="59"/>
      <c r="D83" s="59"/>
      <c r="E83" s="59"/>
      <c r="F83" s="59"/>
    </row>
    <row r="84" spans="1:6" x14ac:dyDescent="0.3">
      <c r="A84" s="59"/>
      <c r="B84" s="59"/>
      <c r="C84" s="59"/>
      <c r="D84" s="59"/>
      <c r="E84" s="59"/>
      <c r="F84" s="59"/>
    </row>
    <row r="85" spans="1:6" x14ac:dyDescent="0.3">
      <c r="A85" s="59"/>
      <c r="B85" s="59"/>
      <c r="C85" s="59"/>
      <c r="D85" s="59"/>
      <c r="E85" s="59"/>
      <c r="F85" s="59"/>
    </row>
    <row r="86" spans="1:6" x14ac:dyDescent="0.3">
      <c r="A86" s="59"/>
      <c r="B86" s="59"/>
      <c r="C86" s="59"/>
      <c r="D86" s="59"/>
      <c r="E86" s="59"/>
      <c r="F86" s="59"/>
    </row>
    <row r="87" spans="1:6" x14ac:dyDescent="0.3">
      <c r="A87" s="59"/>
      <c r="B87" s="59"/>
      <c r="C87" s="59"/>
      <c r="D87" s="59"/>
      <c r="E87" s="59"/>
      <c r="F87" s="59"/>
    </row>
    <row r="88" spans="1:6" x14ac:dyDescent="0.3">
      <c r="A88" s="59"/>
      <c r="B88" s="59"/>
      <c r="C88" s="59"/>
      <c r="D88" s="59"/>
      <c r="E88" s="59"/>
      <c r="F88" s="59"/>
    </row>
    <row r="89" spans="1:6" x14ac:dyDescent="0.3">
      <c r="A89" s="59"/>
      <c r="B89" s="59"/>
      <c r="C89" s="59"/>
      <c r="D89" s="59"/>
      <c r="E89" s="59"/>
      <c r="F89" s="59"/>
    </row>
    <row r="90" spans="1:6" x14ac:dyDescent="0.3">
      <c r="A90" s="59"/>
      <c r="B90" s="59"/>
      <c r="C90" s="59"/>
      <c r="D90" s="59"/>
      <c r="E90" s="59"/>
      <c r="F90" s="59"/>
    </row>
    <row r="91" spans="1:6" x14ac:dyDescent="0.3">
      <c r="A91" s="59"/>
      <c r="B91" s="59"/>
      <c r="C91" s="59"/>
      <c r="D91" s="59"/>
      <c r="E91" s="59"/>
      <c r="F91" s="59"/>
    </row>
    <row r="92" spans="1:6" x14ac:dyDescent="0.3">
      <c r="A92" s="59"/>
      <c r="B92" s="59"/>
      <c r="C92" s="59"/>
      <c r="D92" s="59"/>
      <c r="E92" s="59"/>
      <c r="F92" s="59"/>
    </row>
    <row r="93" spans="1:6" x14ac:dyDescent="0.3">
      <c r="A93" s="59"/>
      <c r="B93" s="59"/>
      <c r="C93" s="59"/>
      <c r="D93" s="59"/>
      <c r="E93" s="59"/>
      <c r="F93" s="59"/>
    </row>
    <row r="94" spans="1:6" x14ac:dyDescent="0.3">
      <c r="A94" s="59"/>
      <c r="B94" s="59"/>
      <c r="C94" s="59"/>
      <c r="D94" s="59"/>
      <c r="E94" s="59"/>
      <c r="F94" s="59"/>
    </row>
    <row r="95" spans="1:6" x14ac:dyDescent="0.3">
      <c r="A95" s="59"/>
      <c r="B95" s="59"/>
      <c r="C95" s="59"/>
      <c r="D95" s="59"/>
      <c r="E95" s="59"/>
      <c r="F95" s="59"/>
    </row>
    <row r="96" spans="1:6" x14ac:dyDescent="0.3">
      <c r="A96" s="59"/>
      <c r="B96" s="59"/>
      <c r="C96" s="59"/>
      <c r="D96" s="59"/>
      <c r="E96" s="59"/>
      <c r="F96" s="59"/>
    </row>
    <row r="97" spans="1:6" x14ac:dyDescent="0.3">
      <c r="A97" s="59"/>
      <c r="B97" s="59"/>
      <c r="C97" s="59"/>
      <c r="D97" s="59"/>
      <c r="E97" s="59"/>
      <c r="F97" s="59"/>
    </row>
    <row r="98" spans="1:6" x14ac:dyDescent="0.3">
      <c r="A98" s="59"/>
      <c r="B98" s="59"/>
      <c r="C98" s="59"/>
      <c r="D98" s="59"/>
      <c r="E98" s="59"/>
      <c r="F98" s="59"/>
    </row>
    <row r="99" spans="1:6" x14ac:dyDescent="0.3">
      <c r="A99" s="59"/>
      <c r="B99" s="59"/>
      <c r="C99" s="59"/>
      <c r="D99" s="59"/>
      <c r="E99" s="59"/>
      <c r="F99" s="59"/>
    </row>
    <row r="100" spans="1:6" x14ac:dyDescent="0.3">
      <c r="A100" s="59"/>
      <c r="B100" s="59"/>
      <c r="C100" s="59"/>
      <c r="D100" s="59"/>
      <c r="E100" s="59"/>
      <c r="F100" s="59"/>
    </row>
    <row r="101" spans="1:6" x14ac:dyDescent="0.3">
      <c r="A101" s="59"/>
      <c r="B101" s="59"/>
      <c r="C101" s="59"/>
      <c r="D101" s="59"/>
      <c r="E101" s="59"/>
      <c r="F101" s="59"/>
    </row>
    <row r="102" spans="1:6" x14ac:dyDescent="0.3">
      <c r="A102" s="59"/>
      <c r="B102" s="59"/>
      <c r="C102" s="59"/>
      <c r="D102" s="59"/>
      <c r="E102" s="59"/>
      <c r="F102" s="59"/>
    </row>
    <row r="103" spans="1:6" x14ac:dyDescent="0.3">
      <c r="A103" s="59"/>
      <c r="B103" s="59"/>
      <c r="C103" s="59"/>
      <c r="D103" s="59"/>
      <c r="E103" s="59"/>
      <c r="F103" s="59"/>
    </row>
    <row r="104" spans="1:6" x14ac:dyDescent="0.3">
      <c r="A104" s="59"/>
      <c r="B104" s="59"/>
      <c r="C104" s="59"/>
      <c r="D104" s="59"/>
      <c r="E104" s="59"/>
      <c r="F104" s="59"/>
    </row>
    <row r="105" spans="1:6" x14ac:dyDescent="0.3">
      <c r="A105" s="59"/>
      <c r="B105" s="59"/>
      <c r="C105" s="59"/>
      <c r="D105" s="59"/>
      <c r="E105" s="59"/>
      <c r="F105" s="59"/>
    </row>
    <row r="106" spans="1:6" x14ac:dyDescent="0.3">
      <c r="A106" s="59"/>
      <c r="B106" s="59"/>
      <c r="C106" s="59"/>
      <c r="D106" s="59"/>
      <c r="E106" s="59"/>
      <c r="F106" s="59"/>
    </row>
    <row r="107" spans="1:6" x14ac:dyDescent="0.3">
      <c r="A107" s="59"/>
      <c r="B107" s="59"/>
      <c r="C107" s="59"/>
      <c r="D107" s="59"/>
      <c r="E107" s="59"/>
      <c r="F107" s="59"/>
    </row>
    <row r="108" spans="1:6" x14ac:dyDescent="0.3">
      <c r="A108" s="59"/>
      <c r="B108" s="59"/>
      <c r="C108" s="59"/>
      <c r="D108" s="59"/>
      <c r="E108" s="59"/>
      <c r="F108" s="59"/>
    </row>
    <row r="109" spans="1:6" x14ac:dyDescent="0.3">
      <c r="A109" s="59"/>
      <c r="B109" s="59"/>
      <c r="C109" s="59"/>
      <c r="D109" s="59"/>
      <c r="E109" s="59"/>
      <c r="F109" s="59"/>
    </row>
    <row r="110" spans="1:6" x14ac:dyDescent="0.3">
      <c r="A110" s="59"/>
      <c r="B110" s="59"/>
      <c r="C110" s="59"/>
      <c r="D110" s="59"/>
      <c r="E110" s="59"/>
      <c r="F110" s="59"/>
    </row>
    <row r="111" spans="1:6" x14ac:dyDescent="0.3">
      <c r="A111" s="59"/>
      <c r="B111" s="59"/>
      <c r="C111" s="59"/>
      <c r="D111" s="59"/>
      <c r="E111" s="59"/>
      <c r="F111" s="59"/>
    </row>
    <row r="112" spans="1:6" x14ac:dyDescent="0.3">
      <c r="A112" s="59"/>
      <c r="B112" s="59"/>
      <c r="C112" s="59"/>
      <c r="D112" s="59"/>
      <c r="E112" s="59"/>
      <c r="F112" s="59"/>
    </row>
    <row r="113" spans="1:6" x14ac:dyDescent="0.3">
      <c r="A113" s="59"/>
      <c r="B113" s="59"/>
      <c r="C113" s="59"/>
      <c r="D113" s="59"/>
      <c r="E113" s="59"/>
      <c r="F113" s="59"/>
    </row>
    <row r="114" spans="1:6" x14ac:dyDescent="0.3">
      <c r="A114" s="59"/>
      <c r="B114" s="59"/>
      <c r="C114" s="59"/>
      <c r="D114" s="59"/>
      <c r="E114" s="59"/>
      <c r="F114" s="59"/>
    </row>
    <row r="115" spans="1:6" x14ac:dyDescent="0.3">
      <c r="A115" s="59"/>
      <c r="B115" s="59"/>
      <c r="C115" s="59"/>
      <c r="D115" s="59"/>
      <c r="E115" s="59"/>
      <c r="F115" s="59"/>
    </row>
    <row r="116" spans="1:6" x14ac:dyDescent="0.3">
      <c r="A116" s="59"/>
      <c r="B116" s="59"/>
      <c r="C116" s="59"/>
      <c r="D116" s="59"/>
      <c r="E116" s="59"/>
      <c r="F116" s="59"/>
    </row>
    <row r="117" spans="1:6" x14ac:dyDescent="0.3">
      <c r="A117" s="59"/>
      <c r="B117" s="59"/>
      <c r="C117" s="59"/>
      <c r="D117" s="59"/>
      <c r="E117" s="59"/>
      <c r="F117" s="59"/>
    </row>
    <row r="118" spans="1:6" x14ac:dyDescent="0.3">
      <c r="A118" s="59"/>
      <c r="B118" s="59"/>
      <c r="C118" s="59"/>
      <c r="D118" s="59"/>
      <c r="E118" s="59"/>
      <c r="F118" s="59"/>
    </row>
    <row r="119" spans="1:6" x14ac:dyDescent="0.3">
      <c r="A119" s="59"/>
      <c r="B119" s="59"/>
      <c r="C119" s="59"/>
      <c r="D119" s="59"/>
      <c r="E119" s="59"/>
      <c r="F119" s="59"/>
    </row>
    <row r="120" spans="1:6" x14ac:dyDescent="0.3">
      <c r="A120" s="59"/>
      <c r="B120" s="59"/>
      <c r="C120" s="59"/>
      <c r="D120" s="59"/>
      <c r="E120" s="59"/>
      <c r="F120" s="59"/>
    </row>
    <row r="121" spans="1:6" x14ac:dyDescent="0.3">
      <c r="A121" s="59"/>
      <c r="B121" s="59"/>
      <c r="C121" s="59"/>
      <c r="D121" s="59"/>
      <c r="E121" s="59"/>
      <c r="F121" s="59"/>
    </row>
    <row r="122" spans="1:6" x14ac:dyDescent="0.3">
      <c r="A122" s="59"/>
      <c r="B122" s="59"/>
      <c r="C122" s="59"/>
      <c r="D122" s="59"/>
      <c r="E122" s="59"/>
      <c r="F122" s="59"/>
    </row>
    <row r="123" spans="1:6" x14ac:dyDescent="0.3">
      <c r="A123" s="59"/>
      <c r="B123" s="59"/>
      <c r="C123" s="59"/>
      <c r="D123" s="59"/>
      <c r="E123" s="59"/>
      <c r="F123" s="59"/>
    </row>
    <row r="124" spans="1:6" x14ac:dyDescent="0.3">
      <c r="A124" s="59"/>
      <c r="B124" s="59"/>
      <c r="C124" s="59"/>
      <c r="D124" s="59"/>
      <c r="E124" s="59"/>
      <c r="F124" s="59"/>
    </row>
    <row r="125" spans="1:6" x14ac:dyDescent="0.3">
      <c r="A125" s="59"/>
      <c r="B125" s="59"/>
      <c r="C125" s="59"/>
      <c r="D125" s="59"/>
      <c r="E125" s="59"/>
      <c r="F125" s="59"/>
    </row>
    <row r="126" spans="1:6" x14ac:dyDescent="0.3">
      <c r="A126" s="59"/>
      <c r="B126" s="59"/>
      <c r="C126" s="59"/>
      <c r="D126" s="59"/>
      <c r="E126" s="59"/>
      <c r="F126" s="59"/>
    </row>
    <row r="127" spans="1:6" x14ac:dyDescent="0.3">
      <c r="A127" s="59"/>
      <c r="B127" s="59"/>
      <c r="C127" s="59"/>
      <c r="D127" s="59"/>
      <c r="E127" s="59"/>
      <c r="F127" s="59"/>
    </row>
    <row r="128" spans="1:6" x14ac:dyDescent="0.3">
      <c r="A128" s="59"/>
      <c r="B128" s="59"/>
      <c r="C128" s="59"/>
      <c r="D128" s="59"/>
      <c r="E128" s="59"/>
      <c r="F128" s="59"/>
    </row>
    <row r="129" spans="1:6" x14ac:dyDescent="0.3">
      <c r="A129" s="59"/>
      <c r="B129" s="59"/>
      <c r="C129" s="59"/>
      <c r="D129" s="59"/>
      <c r="E129" s="59"/>
      <c r="F129" s="59"/>
    </row>
    <row r="130" spans="1:6" x14ac:dyDescent="0.3">
      <c r="A130" s="59"/>
      <c r="B130" s="59"/>
      <c r="C130" s="59"/>
      <c r="D130" s="59"/>
      <c r="E130" s="59"/>
      <c r="F130" s="59"/>
    </row>
    <row r="131" spans="1:6" x14ac:dyDescent="0.3">
      <c r="A131" s="59"/>
      <c r="B131" s="59"/>
      <c r="C131" s="59"/>
      <c r="D131" s="59"/>
      <c r="E131" s="59"/>
      <c r="F131" s="59"/>
    </row>
    <row r="132" spans="1:6" x14ac:dyDescent="0.3">
      <c r="A132" s="59"/>
      <c r="B132" s="59"/>
      <c r="C132" s="59"/>
      <c r="D132" s="59"/>
      <c r="E132" s="59"/>
      <c r="F132" s="59"/>
    </row>
    <row r="133" spans="1:6" x14ac:dyDescent="0.3">
      <c r="A133" s="59"/>
      <c r="B133" s="59"/>
      <c r="C133" s="59"/>
      <c r="D133" s="59"/>
      <c r="E133" s="59"/>
      <c r="F133" s="59"/>
    </row>
    <row r="134" spans="1:6" x14ac:dyDescent="0.3">
      <c r="A134" s="59"/>
      <c r="B134" s="59"/>
      <c r="C134" s="59"/>
      <c r="D134" s="59"/>
      <c r="E134" s="59"/>
      <c r="F134" s="59"/>
    </row>
    <row r="135" spans="1:6" x14ac:dyDescent="0.3">
      <c r="A135" s="59"/>
      <c r="B135" s="59"/>
      <c r="C135" s="59"/>
      <c r="D135" s="59"/>
      <c r="E135" s="59"/>
      <c r="F135" s="59"/>
    </row>
    <row r="136" spans="1:6" x14ac:dyDescent="0.3">
      <c r="A136" s="59"/>
      <c r="B136" s="59"/>
      <c r="C136" s="59"/>
      <c r="D136" s="59"/>
      <c r="E136" s="59"/>
      <c r="F136" s="59"/>
    </row>
    <row r="137" spans="1:6" x14ac:dyDescent="0.3">
      <c r="A137" s="59"/>
      <c r="B137" s="59"/>
      <c r="C137" s="59"/>
      <c r="D137" s="59"/>
      <c r="E137" s="59"/>
      <c r="F137" s="59"/>
    </row>
    <row r="138" spans="1:6" x14ac:dyDescent="0.3">
      <c r="A138" s="59"/>
      <c r="B138" s="59"/>
      <c r="C138" s="59"/>
      <c r="D138" s="59"/>
      <c r="E138" s="59"/>
      <c r="F138" s="59"/>
    </row>
    <row r="139" spans="1:6" x14ac:dyDescent="0.3">
      <c r="A139" s="59"/>
      <c r="B139" s="59"/>
      <c r="C139" s="59"/>
      <c r="D139" s="59"/>
      <c r="E139" s="59"/>
      <c r="F139" s="59"/>
    </row>
    <row r="140" spans="1:6" x14ac:dyDescent="0.3">
      <c r="A140" s="59"/>
      <c r="B140" s="59"/>
      <c r="C140" s="59"/>
      <c r="D140" s="59"/>
      <c r="E140" s="59"/>
      <c r="F140" s="59"/>
    </row>
    <row r="141" spans="1:6" x14ac:dyDescent="0.3">
      <c r="A141" s="59"/>
      <c r="B141" s="59"/>
      <c r="C141" s="59"/>
      <c r="D141" s="59"/>
      <c r="E141" s="59"/>
      <c r="F141" s="59"/>
    </row>
    <row r="142" spans="1:6" x14ac:dyDescent="0.3">
      <c r="A142" s="59"/>
      <c r="B142" s="59"/>
      <c r="C142" s="59"/>
      <c r="D142" s="59"/>
      <c r="E142" s="59"/>
      <c r="F142" s="59"/>
    </row>
    <row r="143" spans="1:6" x14ac:dyDescent="0.3">
      <c r="A143" s="59"/>
      <c r="B143" s="59"/>
      <c r="C143" s="59"/>
      <c r="D143" s="59"/>
      <c r="E143" s="59"/>
      <c r="F143" s="59"/>
    </row>
    <row r="144" spans="1:6" x14ac:dyDescent="0.3">
      <c r="A144" s="59"/>
      <c r="B144" s="59"/>
      <c r="C144" s="59"/>
      <c r="D144" s="59"/>
      <c r="E144" s="59"/>
      <c r="F144" s="59"/>
    </row>
    <row r="145" spans="1:6" x14ac:dyDescent="0.3">
      <c r="A145" s="59"/>
      <c r="B145" s="59"/>
      <c r="C145" s="59"/>
      <c r="D145" s="59"/>
      <c r="E145" s="59"/>
      <c r="F145" s="59"/>
    </row>
    <row r="146" spans="1:6" x14ac:dyDescent="0.3">
      <c r="A146" s="59"/>
      <c r="B146" s="59"/>
      <c r="C146" s="59"/>
      <c r="D146" s="59"/>
      <c r="E146" s="59"/>
      <c r="F146" s="59"/>
    </row>
    <row r="147" spans="1:6" x14ac:dyDescent="0.3">
      <c r="A147" s="59"/>
      <c r="B147" s="59"/>
      <c r="C147" s="59"/>
      <c r="D147" s="59"/>
      <c r="E147" s="59"/>
      <c r="F147" s="59"/>
    </row>
    <row r="148" spans="1:6" x14ac:dyDescent="0.3">
      <c r="A148" s="59"/>
      <c r="B148" s="59"/>
      <c r="C148" s="59"/>
      <c r="D148" s="59"/>
      <c r="E148" s="59"/>
      <c r="F148" s="59"/>
    </row>
    <row r="149" spans="1:6" x14ac:dyDescent="0.3">
      <c r="A149" s="59"/>
      <c r="B149" s="59"/>
      <c r="C149" s="59"/>
      <c r="D149" s="59"/>
      <c r="E149" s="59"/>
      <c r="F149" s="59"/>
    </row>
    <row r="150" spans="1:6" x14ac:dyDescent="0.3">
      <c r="A150" s="59"/>
      <c r="B150" s="59"/>
      <c r="C150" s="59"/>
      <c r="D150" s="59"/>
      <c r="E150" s="59"/>
      <c r="F150" s="59"/>
    </row>
    <row r="151" spans="1:6" x14ac:dyDescent="0.3">
      <c r="A151" s="59"/>
      <c r="B151" s="59"/>
      <c r="C151" s="59"/>
      <c r="D151" s="59"/>
      <c r="E151" s="59"/>
      <c r="F151" s="59"/>
    </row>
    <row r="152" spans="1:6" x14ac:dyDescent="0.3">
      <c r="A152" s="59"/>
      <c r="B152" s="59"/>
      <c r="C152" s="59"/>
      <c r="D152" s="59"/>
      <c r="E152" s="59"/>
      <c r="F152" s="59"/>
    </row>
    <row r="153" spans="1:6" x14ac:dyDescent="0.3">
      <c r="A153" s="59"/>
      <c r="B153" s="59"/>
      <c r="C153" s="59"/>
      <c r="D153" s="59"/>
      <c r="E153" s="59"/>
      <c r="F153" s="59"/>
    </row>
    <row r="154" spans="1:6" x14ac:dyDescent="0.3">
      <c r="A154" s="59"/>
      <c r="B154" s="59"/>
      <c r="C154" s="59"/>
      <c r="D154" s="59"/>
      <c r="E154" s="59"/>
      <c r="F154" s="59"/>
    </row>
    <row r="155" spans="1:6" x14ac:dyDescent="0.3">
      <c r="A155" s="59"/>
      <c r="B155" s="59"/>
      <c r="C155" s="59"/>
      <c r="D155" s="59"/>
      <c r="E155" s="59"/>
      <c r="F155" s="59"/>
    </row>
    <row r="156" spans="1:6" x14ac:dyDescent="0.3">
      <c r="A156" s="59"/>
      <c r="B156" s="59"/>
      <c r="C156" s="59"/>
      <c r="D156" s="59"/>
      <c r="E156" s="59"/>
      <c r="F156" s="59"/>
    </row>
    <row r="157" spans="1:6" x14ac:dyDescent="0.3">
      <c r="A157" s="59"/>
      <c r="B157" s="59"/>
      <c r="C157" s="59"/>
      <c r="D157" s="59"/>
      <c r="E157" s="59"/>
      <c r="F157" s="59"/>
    </row>
    <row r="158" spans="1:6" x14ac:dyDescent="0.3">
      <c r="A158" s="59"/>
      <c r="B158" s="59"/>
      <c r="C158" s="59"/>
      <c r="D158" s="59"/>
      <c r="E158" s="59"/>
      <c r="F158" s="59"/>
    </row>
    <row r="159" spans="1:6" x14ac:dyDescent="0.3">
      <c r="A159" s="59"/>
      <c r="B159" s="59"/>
      <c r="C159" s="59"/>
      <c r="D159" s="59"/>
      <c r="E159" s="59"/>
      <c r="F159" s="59"/>
    </row>
    <row r="160" spans="1:6" x14ac:dyDescent="0.3">
      <c r="A160" s="59"/>
      <c r="B160" s="59"/>
      <c r="C160" s="59"/>
      <c r="D160" s="59"/>
      <c r="E160" s="59"/>
      <c r="F160" s="59"/>
    </row>
    <row r="161" spans="1:6" x14ac:dyDescent="0.3">
      <c r="A161" s="59"/>
      <c r="B161" s="59"/>
      <c r="C161" s="59"/>
      <c r="D161" s="59"/>
      <c r="E161" s="59"/>
      <c r="F161" s="59"/>
    </row>
    <row r="162" spans="1:6" x14ac:dyDescent="0.3">
      <c r="A162" s="59"/>
      <c r="B162" s="59"/>
      <c r="C162" s="59"/>
      <c r="D162" s="59"/>
      <c r="E162" s="59"/>
      <c r="F162" s="59"/>
    </row>
    <row r="163" spans="1:6" x14ac:dyDescent="0.3">
      <c r="A163" s="59"/>
      <c r="B163" s="59"/>
      <c r="C163" s="59"/>
      <c r="D163" s="59"/>
      <c r="E163" s="59"/>
      <c r="F163" s="59"/>
    </row>
    <row r="164" spans="1:6" x14ac:dyDescent="0.3">
      <c r="A164" s="59"/>
      <c r="B164" s="59"/>
      <c r="C164" s="59"/>
      <c r="D164" s="59"/>
      <c r="E164" s="59"/>
      <c r="F164" s="59"/>
    </row>
    <row r="165" spans="1:6" x14ac:dyDescent="0.3">
      <c r="A165" s="59"/>
      <c r="B165" s="59"/>
      <c r="C165" s="59"/>
      <c r="D165" s="59"/>
      <c r="E165" s="59"/>
      <c r="F165" s="59"/>
    </row>
    <row r="166" spans="1:6" x14ac:dyDescent="0.3">
      <c r="A166" s="59"/>
      <c r="B166" s="59"/>
      <c r="C166" s="59"/>
      <c r="D166" s="59"/>
      <c r="E166" s="59"/>
      <c r="F166" s="59"/>
    </row>
    <row r="167" spans="1:6" x14ac:dyDescent="0.3">
      <c r="A167" s="59"/>
      <c r="B167" s="59"/>
      <c r="C167" s="59"/>
      <c r="D167" s="59"/>
      <c r="E167" s="59"/>
      <c r="F167" s="59"/>
    </row>
    <row r="168" spans="1:6" x14ac:dyDescent="0.3">
      <c r="A168" s="59"/>
      <c r="B168" s="59"/>
      <c r="C168" s="59"/>
      <c r="D168" s="59"/>
      <c r="E168" s="59"/>
      <c r="F168" s="59"/>
    </row>
    <row r="169" spans="1:6" x14ac:dyDescent="0.3">
      <c r="A169" s="59"/>
      <c r="B169" s="59"/>
      <c r="C169" s="59"/>
      <c r="D169" s="59"/>
      <c r="E169" s="59"/>
      <c r="F169" s="59"/>
    </row>
    <row r="170" spans="1:6" x14ac:dyDescent="0.3">
      <c r="A170" s="59"/>
      <c r="B170" s="59"/>
      <c r="C170" s="59"/>
      <c r="D170" s="59"/>
      <c r="E170" s="59"/>
      <c r="F170" s="59"/>
    </row>
    <row r="171" spans="1:6" x14ac:dyDescent="0.3">
      <c r="A171" s="59"/>
      <c r="B171" s="59"/>
      <c r="C171" s="59"/>
      <c r="D171" s="59"/>
      <c r="E171" s="59"/>
      <c r="F171" s="59"/>
    </row>
    <row r="172" spans="1:6" x14ac:dyDescent="0.3">
      <c r="A172" s="59"/>
      <c r="B172" s="59"/>
      <c r="C172" s="59"/>
      <c r="D172" s="59"/>
      <c r="E172" s="59"/>
      <c r="F172" s="59"/>
    </row>
    <row r="173" spans="1:6" x14ac:dyDescent="0.3">
      <c r="A173" s="59"/>
      <c r="B173" s="59"/>
      <c r="C173" s="59"/>
      <c r="D173" s="59"/>
      <c r="E173" s="59"/>
      <c r="F173" s="59"/>
    </row>
    <row r="174" spans="1:6" x14ac:dyDescent="0.3">
      <c r="A174" s="59"/>
      <c r="B174" s="59"/>
      <c r="C174" s="59"/>
      <c r="D174" s="59"/>
      <c r="E174" s="59"/>
      <c r="F174" s="59"/>
    </row>
    <row r="175" spans="1:6" x14ac:dyDescent="0.3">
      <c r="A175" s="59"/>
      <c r="B175" s="59"/>
      <c r="C175" s="59"/>
      <c r="D175" s="59"/>
      <c r="E175" s="59"/>
      <c r="F175" s="59"/>
    </row>
    <row r="176" spans="1:6" x14ac:dyDescent="0.3">
      <c r="A176" s="59"/>
      <c r="B176" s="59"/>
      <c r="C176" s="59"/>
      <c r="D176" s="59"/>
      <c r="E176" s="59"/>
      <c r="F176" s="59"/>
    </row>
    <row r="177" spans="1:6" x14ac:dyDescent="0.3">
      <c r="A177" s="59"/>
      <c r="B177" s="59"/>
      <c r="C177" s="59"/>
      <c r="D177" s="59"/>
      <c r="E177" s="59"/>
      <c r="F177" s="59"/>
    </row>
    <row r="178" spans="1:6" x14ac:dyDescent="0.3">
      <c r="A178" s="59"/>
      <c r="B178" s="59"/>
      <c r="C178" s="59"/>
      <c r="D178" s="59"/>
      <c r="E178" s="59"/>
      <c r="F178" s="59"/>
    </row>
    <row r="179" spans="1:6" x14ac:dyDescent="0.3">
      <c r="A179" s="59"/>
      <c r="B179" s="59"/>
      <c r="C179" s="59"/>
      <c r="D179" s="59"/>
      <c r="E179" s="59"/>
      <c r="F179" s="59"/>
    </row>
    <row r="180" spans="1:6" x14ac:dyDescent="0.3">
      <c r="A180" s="59"/>
      <c r="B180" s="59"/>
      <c r="C180" s="59"/>
      <c r="D180" s="59"/>
      <c r="E180" s="59"/>
      <c r="F180" s="59"/>
    </row>
    <row r="181" spans="1:6" x14ac:dyDescent="0.3">
      <c r="A181" s="59"/>
      <c r="B181" s="59"/>
      <c r="C181" s="59"/>
      <c r="D181" s="59"/>
      <c r="E181" s="59"/>
      <c r="F181" s="59"/>
    </row>
    <row r="182" spans="1:6" x14ac:dyDescent="0.3">
      <c r="A182" s="59"/>
      <c r="B182" s="59"/>
      <c r="C182" s="59"/>
      <c r="D182" s="59"/>
      <c r="E182" s="59"/>
      <c r="F182" s="59"/>
    </row>
    <row r="183" spans="1:6" x14ac:dyDescent="0.3">
      <c r="A183" s="59"/>
      <c r="B183" s="59"/>
      <c r="C183" s="59"/>
      <c r="D183" s="59"/>
      <c r="E183" s="59"/>
      <c r="F183" s="59"/>
    </row>
    <row r="184" spans="1:6" x14ac:dyDescent="0.3">
      <c r="A184" s="59"/>
      <c r="B184" s="59"/>
      <c r="C184" s="59"/>
      <c r="D184" s="59"/>
      <c r="E184" s="59"/>
      <c r="F184" s="59"/>
    </row>
    <row r="185" spans="1:6" x14ac:dyDescent="0.3">
      <c r="A185" s="59"/>
      <c r="B185" s="59"/>
      <c r="C185" s="59"/>
      <c r="D185" s="59"/>
      <c r="E185" s="59"/>
      <c r="F185" s="59"/>
    </row>
    <row r="186" spans="1:6" x14ac:dyDescent="0.3">
      <c r="A186" s="59"/>
      <c r="B186" s="59"/>
      <c r="C186" s="59"/>
      <c r="D186" s="59"/>
      <c r="E186" s="59"/>
      <c r="F186" s="59"/>
    </row>
    <row r="187" spans="1:6" x14ac:dyDescent="0.3">
      <c r="A187" s="59"/>
      <c r="B187" s="59"/>
      <c r="C187" s="59"/>
      <c r="D187" s="59"/>
      <c r="E187" s="59"/>
      <c r="F187" s="59"/>
    </row>
    <row r="188" spans="1:6" x14ac:dyDescent="0.3">
      <c r="A188" s="59"/>
      <c r="B188" s="59"/>
      <c r="C188" s="59"/>
      <c r="D188" s="59"/>
      <c r="E188" s="59"/>
      <c r="F188" s="59"/>
    </row>
    <row r="189" spans="1:6" x14ac:dyDescent="0.3">
      <c r="A189" s="59"/>
      <c r="B189" s="59"/>
      <c r="C189" s="59"/>
      <c r="D189" s="59"/>
      <c r="E189" s="59"/>
      <c r="F189" s="59"/>
    </row>
    <row r="190" spans="1:6" x14ac:dyDescent="0.3">
      <c r="A190" s="59"/>
      <c r="B190" s="59"/>
      <c r="C190" s="59"/>
      <c r="D190" s="59"/>
      <c r="E190" s="59"/>
      <c r="F190" s="59"/>
    </row>
    <row r="191" spans="1:6" x14ac:dyDescent="0.3">
      <c r="A191" s="59"/>
      <c r="B191" s="59"/>
      <c r="C191" s="59"/>
      <c r="D191" s="59"/>
      <c r="E191" s="59"/>
      <c r="F191" s="59"/>
    </row>
    <row r="192" spans="1:6" x14ac:dyDescent="0.3">
      <c r="A192" s="59"/>
      <c r="B192" s="59"/>
      <c r="C192" s="59"/>
      <c r="D192" s="59"/>
      <c r="E192" s="59"/>
      <c r="F192" s="59"/>
    </row>
    <row r="193" spans="1:6" x14ac:dyDescent="0.3">
      <c r="A193" s="59"/>
      <c r="B193" s="59"/>
      <c r="C193" s="59"/>
      <c r="D193" s="59"/>
      <c r="E193" s="59"/>
      <c r="F193" s="59"/>
    </row>
    <row r="194" spans="1:6" x14ac:dyDescent="0.3">
      <c r="A194" s="59"/>
      <c r="B194" s="59"/>
      <c r="C194" s="59"/>
      <c r="D194" s="59"/>
      <c r="E194" s="59"/>
      <c r="F194" s="59"/>
    </row>
    <row r="195" spans="1:6" x14ac:dyDescent="0.3">
      <c r="A195" s="59"/>
      <c r="B195" s="59"/>
      <c r="C195" s="59"/>
      <c r="D195" s="59"/>
      <c r="E195" s="59"/>
      <c r="F195" s="59"/>
    </row>
    <row r="196" spans="1:6" x14ac:dyDescent="0.3">
      <c r="A196" s="59"/>
      <c r="B196" s="59"/>
      <c r="C196" s="59"/>
      <c r="D196" s="59"/>
      <c r="E196" s="59"/>
      <c r="F196" s="59"/>
    </row>
    <row r="197" spans="1:6" x14ac:dyDescent="0.3">
      <c r="A197" s="59"/>
      <c r="B197" s="59"/>
      <c r="C197" s="59"/>
      <c r="D197" s="59"/>
      <c r="E197" s="59"/>
      <c r="F197" s="59"/>
    </row>
    <row r="198" spans="1:6" x14ac:dyDescent="0.3">
      <c r="A198" s="59"/>
      <c r="B198" s="59"/>
      <c r="C198" s="59"/>
      <c r="D198" s="59"/>
      <c r="E198" s="59"/>
      <c r="F198" s="59"/>
    </row>
    <row r="199" spans="1:6" x14ac:dyDescent="0.3">
      <c r="A199" s="59"/>
      <c r="B199" s="59"/>
      <c r="C199" s="59"/>
      <c r="D199" s="59"/>
      <c r="E199" s="59"/>
      <c r="F199" s="59"/>
    </row>
    <row r="200" spans="1:6" x14ac:dyDescent="0.3">
      <c r="A200" s="59"/>
      <c r="B200" s="59"/>
      <c r="C200" s="59"/>
      <c r="D200" s="59"/>
      <c r="E200" s="59"/>
      <c r="F200" s="59"/>
    </row>
    <row r="201" spans="1:6" x14ac:dyDescent="0.3">
      <c r="A201" s="59"/>
      <c r="B201" s="59"/>
      <c r="C201" s="59"/>
      <c r="D201" s="59"/>
      <c r="E201" s="59"/>
      <c r="F201" s="59"/>
    </row>
    <row r="202" spans="1:6" x14ac:dyDescent="0.3">
      <c r="A202" s="59"/>
      <c r="B202" s="59"/>
      <c r="C202" s="59"/>
      <c r="D202" s="59"/>
      <c r="E202" s="59"/>
      <c r="F202" s="59"/>
    </row>
    <row r="203" spans="1:6" x14ac:dyDescent="0.3">
      <c r="A203" s="59"/>
      <c r="B203" s="59"/>
      <c r="C203" s="59"/>
      <c r="D203" s="59"/>
      <c r="E203" s="59"/>
      <c r="F203" s="59"/>
    </row>
    <row r="204" spans="1:6" x14ac:dyDescent="0.3">
      <c r="A204" s="59"/>
      <c r="B204" s="59"/>
      <c r="C204" s="59"/>
      <c r="D204" s="59"/>
      <c r="E204" s="59"/>
      <c r="F204" s="59"/>
    </row>
    <row r="205" spans="1:6" x14ac:dyDescent="0.3">
      <c r="A205" s="59"/>
      <c r="B205" s="59"/>
      <c r="C205" s="59"/>
      <c r="D205" s="59"/>
      <c r="E205" s="59"/>
      <c r="F205" s="59"/>
    </row>
    <row r="206" spans="1:6" x14ac:dyDescent="0.3">
      <c r="A206" s="59"/>
      <c r="B206" s="59"/>
      <c r="C206" s="59"/>
      <c r="D206" s="59"/>
      <c r="E206" s="59"/>
      <c r="F206" s="59"/>
    </row>
    <row r="207" spans="1:6" x14ac:dyDescent="0.3">
      <c r="A207" s="59"/>
      <c r="B207" s="59"/>
      <c r="C207" s="59"/>
      <c r="D207" s="59"/>
      <c r="E207" s="59"/>
      <c r="F207" s="59"/>
    </row>
    <row r="208" spans="1:6" x14ac:dyDescent="0.3">
      <c r="A208" s="59"/>
      <c r="B208" s="59"/>
      <c r="C208" s="59"/>
      <c r="D208" s="59"/>
      <c r="E208" s="59"/>
      <c r="F208" s="59"/>
    </row>
    <row r="209" spans="1:6" x14ac:dyDescent="0.3">
      <c r="A209" s="59"/>
      <c r="B209" s="59"/>
      <c r="C209" s="59"/>
      <c r="D209" s="59"/>
      <c r="E209" s="59"/>
      <c r="F209" s="59"/>
    </row>
    <row r="210" spans="1:6" x14ac:dyDescent="0.3">
      <c r="A210" s="59"/>
      <c r="B210" s="59"/>
      <c r="C210" s="59"/>
      <c r="D210" s="59"/>
      <c r="E210" s="59"/>
      <c r="F210" s="59"/>
    </row>
    <row r="211" spans="1:6" x14ac:dyDescent="0.3">
      <c r="A211" s="59"/>
      <c r="B211" s="59"/>
      <c r="C211" s="59"/>
      <c r="D211" s="59"/>
      <c r="E211" s="59"/>
      <c r="F211" s="59"/>
    </row>
    <row r="212" spans="1:6" x14ac:dyDescent="0.3">
      <c r="A212" s="59"/>
      <c r="B212" s="59"/>
      <c r="C212" s="59"/>
      <c r="D212" s="59"/>
      <c r="E212" s="59"/>
      <c r="F212" s="59"/>
    </row>
    <row r="213" spans="1:6" x14ac:dyDescent="0.3">
      <c r="A213" s="59"/>
      <c r="B213" s="59"/>
      <c r="C213" s="59"/>
      <c r="D213" s="59"/>
      <c r="E213" s="59"/>
      <c r="F213" s="59"/>
    </row>
    <row r="214" spans="1:6" x14ac:dyDescent="0.3">
      <c r="A214" s="59"/>
      <c r="B214" s="59"/>
      <c r="C214" s="59"/>
      <c r="D214" s="59"/>
      <c r="E214" s="59"/>
      <c r="F214" s="59"/>
    </row>
    <row r="215" spans="1:6" x14ac:dyDescent="0.3">
      <c r="A215" s="59"/>
      <c r="B215" s="59"/>
      <c r="C215" s="59"/>
      <c r="D215" s="59"/>
      <c r="E215" s="59"/>
      <c r="F215" s="59"/>
    </row>
    <row r="216" spans="1:6" x14ac:dyDescent="0.3">
      <c r="A216" s="59"/>
      <c r="B216" s="59"/>
      <c r="C216" s="59"/>
      <c r="D216" s="59"/>
      <c r="E216" s="59"/>
      <c r="F216" s="59"/>
    </row>
    <row r="217" spans="1:6" x14ac:dyDescent="0.3">
      <c r="A217" s="59"/>
      <c r="B217" s="59"/>
      <c r="C217" s="59"/>
      <c r="D217" s="59"/>
      <c r="E217" s="59"/>
      <c r="F217" s="59"/>
    </row>
    <row r="218" spans="1:6" x14ac:dyDescent="0.3">
      <c r="A218" s="59"/>
      <c r="B218" s="59"/>
      <c r="C218" s="59"/>
      <c r="D218" s="59"/>
      <c r="E218" s="59"/>
      <c r="F218" s="59"/>
    </row>
    <row r="219" spans="1:6" x14ac:dyDescent="0.3">
      <c r="A219" s="59"/>
      <c r="B219" s="59"/>
      <c r="C219" s="59"/>
      <c r="D219" s="59"/>
      <c r="E219" s="59"/>
      <c r="F219" s="59"/>
    </row>
    <row r="220" spans="1:6" x14ac:dyDescent="0.3">
      <c r="A220" s="59"/>
      <c r="B220" s="59"/>
      <c r="C220" s="59"/>
      <c r="D220" s="59"/>
      <c r="E220" s="59"/>
      <c r="F220" s="59"/>
    </row>
    <row r="221" spans="1:6" x14ac:dyDescent="0.3">
      <c r="A221" s="59"/>
      <c r="B221" s="59"/>
      <c r="C221" s="59"/>
      <c r="D221" s="59"/>
      <c r="E221" s="59"/>
      <c r="F221" s="59"/>
    </row>
    <row r="222" spans="1:6" x14ac:dyDescent="0.3">
      <c r="A222" s="59"/>
      <c r="B222" s="59"/>
      <c r="C222" s="59"/>
      <c r="D222" s="59"/>
      <c r="E222" s="59"/>
      <c r="F222" s="59"/>
    </row>
    <row r="223" spans="1:6" x14ac:dyDescent="0.3">
      <c r="A223" s="59"/>
      <c r="B223" s="59"/>
      <c r="C223" s="59"/>
      <c r="D223" s="59"/>
      <c r="E223" s="59"/>
      <c r="F223" s="59"/>
    </row>
    <row r="224" spans="1:6" x14ac:dyDescent="0.3">
      <c r="A224" s="59"/>
      <c r="B224" s="59"/>
      <c r="C224" s="59"/>
      <c r="D224" s="59"/>
      <c r="E224" s="59"/>
      <c r="F224" s="59"/>
    </row>
    <row r="225" spans="1:6" x14ac:dyDescent="0.3">
      <c r="A225" s="59"/>
      <c r="B225" s="59"/>
      <c r="C225" s="59"/>
      <c r="D225" s="59"/>
      <c r="E225" s="59"/>
      <c r="F225" s="59"/>
    </row>
    <row r="226" spans="1:6" x14ac:dyDescent="0.3">
      <c r="A226" s="59"/>
      <c r="B226" s="59"/>
      <c r="C226" s="59"/>
      <c r="D226" s="59"/>
      <c r="E226" s="59"/>
      <c r="F226" s="59"/>
    </row>
    <row r="227" spans="1:6" x14ac:dyDescent="0.3">
      <c r="A227" s="59"/>
      <c r="B227" s="59"/>
      <c r="C227" s="59"/>
      <c r="D227" s="59"/>
      <c r="E227" s="59"/>
      <c r="F227" s="59"/>
    </row>
    <row r="228" spans="1:6" x14ac:dyDescent="0.3">
      <c r="A228" s="59"/>
      <c r="B228" s="59"/>
      <c r="C228" s="59"/>
      <c r="D228" s="59"/>
      <c r="E228" s="59"/>
      <c r="F228" s="59"/>
    </row>
    <row r="229" spans="1:6" x14ac:dyDescent="0.3">
      <c r="A229" s="59"/>
      <c r="B229" s="59"/>
      <c r="C229" s="59"/>
      <c r="D229" s="59"/>
      <c r="E229" s="59"/>
      <c r="F229" s="59"/>
    </row>
    <row r="230" spans="1:6" x14ac:dyDescent="0.3">
      <c r="A230" s="59"/>
      <c r="B230" s="59"/>
      <c r="C230" s="59"/>
      <c r="D230" s="59"/>
      <c r="E230" s="59"/>
      <c r="F230" s="59"/>
    </row>
    <row r="231" spans="1:6" x14ac:dyDescent="0.3">
      <c r="A231" s="59"/>
      <c r="B231" s="59"/>
      <c r="C231" s="59"/>
      <c r="D231" s="59"/>
      <c r="E231" s="59"/>
      <c r="F231" s="59"/>
    </row>
    <row r="232" spans="1:6" x14ac:dyDescent="0.3">
      <c r="A232" s="59"/>
      <c r="B232" s="59"/>
      <c r="C232" s="59"/>
      <c r="D232" s="59"/>
      <c r="E232" s="59"/>
      <c r="F232" s="59"/>
    </row>
    <row r="233" spans="1:6" x14ac:dyDescent="0.3">
      <c r="A233" s="59"/>
      <c r="B233" s="59"/>
      <c r="C233" s="59"/>
      <c r="D233" s="59"/>
      <c r="E233" s="59"/>
      <c r="F233" s="59"/>
    </row>
    <row r="234" spans="1:6" x14ac:dyDescent="0.3">
      <c r="A234" s="59"/>
      <c r="B234" s="59"/>
      <c r="C234" s="59"/>
      <c r="D234" s="59"/>
      <c r="E234" s="59"/>
      <c r="F234" s="59"/>
    </row>
    <row r="235" spans="1:6" x14ac:dyDescent="0.3">
      <c r="A235" s="59"/>
      <c r="B235" s="59"/>
      <c r="C235" s="59"/>
      <c r="D235" s="59"/>
      <c r="E235" s="59"/>
      <c r="F235" s="59"/>
    </row>
    <row r="236" spans="1:6" x14ac:dyDescent="0.3">
      <c r="A236" s="59"/>
      <c r="B236" s="59"/>
      <c r="C236" s="59"/>
      <c r="D236" s="59"/>
      <c r="E236" s="59"/>
      <c r="F236" s="59"/>
    </row>
    <row r="237" spans="1:6" x14ac:dyDescent="0.3">
      <c r="A237" s="59"/>
      <c r="B237" s="59"/>
      <c r="C237" s="59"/>
      <c r="D237" s="59"/>
      <c r="E237" s="59"/>
      <c r="F237" s="59"/>
    </row>
    <row r="238" spans="1:6" x14ac:dyDescent="0.3">
      <c r="A238" s="59"/>
      <c r="B238" s="59"/>
      <c r="C238" s="59"/>
      <c r="D238" s="59"/>
      <c r="E238" s="59"/>
      <c r="F238" s="59"/>
    </row>
    <row r="239" spans="1:6" x14ac:dyDescent="0.3">
      <c r="A239" s="59"/>
      <c r="B239" s="59"/>
      <c r="C239" s="59"/>
      <c r="D239" s="59"/>
      <c r="E239" s="59"/>
      <c r="F239" s="59"/>
    </row>
    <row r="240" spans="1:6" x14ac:dyDescent="0.3">
      <c r="A240" s="59"/>
      <c r="B240" s="59"/>
      <c r="C240" s="59"/>
      <c r="D240" s="59"/>
      <c r="E240" s="59"/>
      <c r="F240" s="59"/>
    </row>
    <row r="241" spans="1:6" x14ac:dyDescent="0.3">
      <c r="A241" s="59"/>
      <c r="B241" s="59"/>
      <c r="C241" s="59"/>
      <c r="D241" s="59"/>
      <c r="E241" s="59"/>
      <c r="F241" s="59"/>
    </row>
    <row r="242" spans="1:6" x14ac:dyDescent="0.3">
      <c r="A242" s="59"/>
      <c r="B242" s="59"/>
      <c r="C242" s="59"/>
      <c r="D242" s="59"/>
      <c r="E242" s="59"/>
      <c r="F242" s="59"/>
    </row>
    <row r="243" spans="1:6" x14ac:dyDescent="0.3">
      <c r="A243" s="59"/>
      <c r="B243" s="59"/>
      <c r="C243" s="59"/>
      <c r="D243" s="59"/>
      <c r="E243" s="59"/>
      <c r="F243" s="59"/>
    </row>
    <row r="244" spans="1:6" x14ac:dyDescent="0.3">
      <c r="A244" s="59"/>
      <c r="B244" s="59"/>
      <c r="C244" s="59"/>
      <c r="D244" s="59"/>
      <c r="E244" s="59"/>
      <c r="F244" s="59"/>
    </row>
    <row r="245" spans="1:6" x14ac:dyDescent="0.3">
      <c r="A245" s="59"/>
      <c r="B245" s="59"/>
      <c r="C245" s="59"/>
      <c r="D245" s="59"/>
      <c r="E245" s="59"/>
      <c r="F245" s="59"/>
    </row>
    <row r="246" spans="1:6" x14ac:dyDescent="0.3">
      <c r="A246" s="59"/>
      <c r="B246" s="59"/>
      <c r="C246" s="59"/>
      <c r="D246" s="59"/>
      <c r="E246" s="59"/>
      <c r="F246" s="59"/>
    </row>
    <row r="247" spans="1:6" x14ac:dyDescent="0.3">
      <c r="A247" s="59"/>
      <c r="B247" s="59"/>
      <c r="C247" s="59"/>
      <c r="D247" s="59"/>
      <c r="E247" s="59"/>
      <c r="F247" s="59"/>
    </row>
    <row r="248" spans="1:6" x14ac:dyDescent="0.3">
      <c r="A248" s="59"/>
      <c r="B248" s="59"/>
      <c r="C248" s="59"/>
      <c r="D248" s="59"/>
      <c r="E248" s="59"/>
      <c r="F248" s="59"/>
    </row>
    <row r="249" spans="1:6" x14ac:dyDescent="0.3">
      <c r="A249" s="59"/>
      <c r="B249" s="59"/>
      <c r="C249" s="59"/>
      <c r="D249" s="59"/>
      <c r="E249" s="59"/>
      <c r="F249" s="59"/>
    </row>
    <row r="250" spans="1:6" x14ac:dyDescent="0.3">
      <c r="A250" s="59"/>
      <c r="B250" s="59"/>
      <c r="C250" s="59"/>
      <c r="D250" s="59"/>
      <c r="E250" s="59"/>
      <c r="F250" s="59"/>
    </row>
    <row r="251" spans="1:6" x14ac:dyDescent="0.3">
      <c r="A251" s="59"/>
      <c r="B251" s="59"/>
      <c r="C251" s="59"/>
      <c r="D251" s="59"/>
      <c r="E251" s="59"/>
      <c r="F251" s="59"/>
    </row>
    <row r="252" spans="1:6" x14ac:dyDescent="0.3">
      <c r="A252" s="59"/>
      <c r="B252" s="59"/>
      <c r="C252" s="59"/>
      <c r="D252" s="59"/>
      <c r="E252" s="59"/>
      <c r="F252" s="59"/>
    </row>
    <row r="253" spans="1:6" x14ac:dyDescent="0.3">
      <c r="A253" s="59"/>
      <c r="B253" s="59"/>
      <c r="C253" s="59"/>
      <c r="D253" s="59"/>
      <c r="E253" s="59"/>
      <c r="F253" s="59"/>
    </row>
    <row r="254" spans="1:6" x14ac:dyDescent="0.3">
      <c r="A254" s="59"/>
      <c r="B254" s="59"/>
      <c r="C254" s="59"/>
      <c r="D254" s="59"/>
      <c r="E254" s="59"/>
      <c r="F254" s="59"/>
    </row>
    <row r="255" spans="1:6" x14ac:dyDescent="0.3">
      <c r="A255" s="59"/>
      <c r="B255" s="59"/>
      <c r="C255" s="59"/>
      <c r="D255" s="59"/>
      <c r="E255" s="59"/>
      <c r="F255" s="59"/>
    </row>
    <row r="256" spans="1:6" x14ac:dyDescent="0.3">
      <c r="A256" s="59"/>
      <c r="B256" s="59"/>
      <c r="C256" s="59"/>
      <c r="D256" s="59"/>
      <c r="E256" s="59"/>
      <c r="F256" s="59"/>
    </row>
    <row r="257" spans="1:6" x14ac:dyDescent="0.3">
      <c r="A257" s="59"/>
      <c r="B257" s="59"/>
      <c r="C257" s="59"/>
      <c r="D257" s="59"/>
      <c r="E257" s="59"/>
      <c r="F257" s="59"/>
    </row>
    <row r="258" spans="1:6" x14ac:dyDescent="0.3">
      <c r="A258" s="59"/>
      <c r="B258" s="59"/>
      <c r="C258" s="59"/>
      <c r="D258" s="59"/>
      <c r="E258" s="59"/>
      <c r="F258" s="59"/>
    </row>
    <row r="259" spans="1:6" x14ac:dyDescent="0.3">
      <c r="A259" s="59"/>
      <c r="B259" s="59"/>
      <c r="C259" s="59"/>
      <c r="D259" s="59"/>
      <c r="E259" s="59"/>
      <c r="F259" s="59"/>
    </row>
    <row r="260" spans="1:6" x14ac:dyDescent="0.3">
      <c r="A260" s="59"/>
      <c r="B260" s="59"/>
      <c r="C260" s="59"/>
      <c r="D260" s="59"/>
      <c r="E260" s="59"/>
      <c r="F260" s="59"/>
    </row>
    <row r="261" spans="1:6" x14ac:dyDescent="0.3">
      <c r="A261" s="59"/>
      <c r="B261" s="59"/>
      <c r="C261" s="59"/>
      <c r="D261" s="59"/>
      <c r="E261" s="59"/>
      <c r="F261" s="59"/>
    </row>
    <row r="262" spans="1:6" x14ac:dyDescent="0.3">
      <c r="A262" s="59"/>
      <c r="B262" s="59"/>
      <c r="C262" s="59"/>
      <c r="D262" s="59"/>
      <c r="E262" s="59"/>
      <c r="F262" s="59"/>
    </row>
    <row r="263" spans="1:6" x14ac:dyDescent="0.3">
      <c r="A263" s="59"/>
      <c r="B263" s="59"/>
      <c r="C263" s="59"/>
      <c r="D263" s="59"/>
      <c r="E263" s="59"/>
      <c r="F263" s="59"/>
    </row>
    <row r="264" spans="1:6" x14ac:dyDescent="0.3">
      <c r="A264" s="59"/>
      <c r="B264" s="59"/>
      <c r="C264" s="59"/>
      <c r="D264" s="59"/>
      <c r="E264" s="59"/>
      <c r="F264" s="59"/>
    </row>
    <row r="265" spans="1:6" x14ac:dyDescent="0.3">
      <c r="A265" s="59"/>
      <c r="B265" s="59"/>
      <c r="C265" s="59"/>
      <c r="D265" s="59"/>
      <c r="E265" s="59"/>
      <c r="F265" s="59"/>
    </row>
    <row r="266" spans="1:6" x14ac:dyDescent="0.3">
      <c r="A266" s="59"/>
      <c r="B266" s="59"/>
      <c r="C266" s="59"/>
      <c r="D266" s="59"/>
      <c r="E266" s="59"/>
      <c r="F266" s="59"/>
    </row>
    <row r="267" spans="1:6" x14ac:dyDescent="0.3">
      <c r="A267" s="59"/>
      <c r="B267" s="59"/>
      <c r="C267" s="59"/>
      <c r="D267" s="59"/>
      <c r="E267" s="59"/>
      <c r="F267" s="59"/>
    </row>
    <row r="268" spans="1:6" x14ac:dyDescent="0.3">
      <c r="A268" s="59"/>
      <c r="B268" s="59"/>
      <c r="C268" s="59"/>
      <c r="D268" s="59"/>
      <c r="E268" s="59"/>
      <c r="F268" s="59"/>
    </row>
    <row r="269" spans="1:6" x14ac:dyDescent="0.3">
      <c r="A269" s="59"/>
      <c r="B269" s="59"/>
      <c r="C269" s="59"/>
      <c r="D269" s="59"/>
      <c r="E269" s="59"/>
      <c r="F269" s="59"/>
    </row>
    <row r="270" spans="1:6" x14ac:dyDescent="0.3">
      <c r="A270" s="59"/>
      <c r="B270" s="59"/>
      <c r="C270" s="59"/>
      <c r="D270" s="59"/>
      <c r="E270" s="59"/>
      <c r="F270" s="59"/>
    </row>
    <row r="271" spans="1:6" x14ac:dyDescent="0.3">
      <c r="A271" s="59"/>
      <c r="B271" s="59"/>
      <c r="C271" s="59"/>
      <c r="D271" s="59"/>
      <c r="E271" s="59"/>
      <c r="F271" s="59"/>
    </row>
    <row r="272" spans="1:6" x14ac:dyDescent="0.3">
      <c r="A272" s="59"/>
      <c r="B272" s="59"/>
      <c r="C272" s="59"/>
      <c r="D272" s="59"/>
      <c r="E272" s="59"/>
      <c r="F272" s="59"/>
    </row>
    <row r="273" spans="1:6" x14ac:dyDescent="0.3">
      <c r="A273" s="59"/>
      <c r="B273" s="59"/>
      <c r="C273" s="59"/>
      <c r="D273" s="59"/>
      <c r="E273" s="59"/>
      <c r="F273" s="59"/>
    </row>
    <row r="274" spans="1:6" x14ac:dyDescent="0.3">
      <c r="A274" s="59"/>
      <c r="B274" s="59"/>
      <c r="C274" s="59"/>
      <c r="D274" s="59"/>
      <c r="E274" s="59"/>
      <c r="F274" s="59"/>
    </row>
    <row r="275" spans="1:6" x14ac:dyDescent="0.3">
      <c r="A275" s="59"/>
      <c r="B275" s="59"/>
      <c r="C275" s="59"/>
      <c r="D275" s="59"/>
      <c r="E275" s="59"/>
      <c r="F275" s="59"/>
    </row>
    <row r="276" spans="1:6" x14ac:dyDescent="0.3">
      <c r="A276" s="59"/>
      <c r="B276" s="59"/>
      <c r="C276" s="59"/>
      <c r="D276" s="59"/>
      <c r="E276" s="59"/>
      <c r="F276" s="59"/>
    </row>
    <row r="277" spans="1:6" x14ac:dyDescent="0.3">
      <c r="A277" s="59"/>
      <c r="B277" s="59"/>
      <c r="C277" s="59"/>
      <c r="D277" s="59"/>
      <c r="E277" s="59"/>
      <c r="F277" s="59"/>
    </row>
    <row r="278" spans="1:6" x14ac:dyDescent="0.3">
      <c r="A278" s="59"/>
      <c r="B278" s="59"/>
      <c r="C278" s="59"/>
      <c r="D278" s="59"/>
      <c r="E278" s="59"/>
      <c r="F278" s="59"/>
    </row>
    <row r="279" spans="1:6" x14ac:dyDescent="0.3">
      <c r="A279" s="59"/>
      <c r="B279" s="59"/>
      <c r="C279" s="59"/>
      <c r="D279" s="59"/>
      <c r="E279" s="59"/>
      <c r="F279" s="59"/>
    </row>
    <row r="280" spans="1:6" x14ac:dyDescent="0.3">
      <c r="A280" s="59"/>
      <c r="B280" s="59"/>
      <c r="C280" s="59"/>
      <c r="D280" s="59"/>
      <c r="E280" s="59"/>
      <c r="F280" s="59"/>
    </row>
    <row r="281" spans="1:6" x14ac:dyDescent="0.3">
      <c r="A281" s="59"/>
      <c r="B281" s="59"/>
      <c r="C281" s="59"/>
      <c r="D281" s="59"/>
      <c r="E281" s="59"/>
      <c r="F281" s="59"/>
    </row>
    <row r="282" spans="1:6" x14ac:dyDescent="0.3">
      <c r="A282" s="59"/>
      <c r="B282" s="59"/>
      <c r="C282" s="59"/>
      <c r="D282" s="59"/>
      <c r="E282" s="59"/>
      <c r="F282" s="59"/>
    </row>
    <row r="283" spans="1:6" x14ac:dyDescent="0.3">
      <c r="A283" s="59"/>
      <c r="B283" s="59"/>
      <c r="C283" s="59"/>
      <c r="D283" s="59"/>
      <c r="E283" s="59"/>
      <c r="F283" s="59"/>
    </row>
    <row r="284" spans="1:6" x14ac:dyDescent="0.3">
      <c r="A284" s="59"/>
      <c r="B284" s="59"/>
      <c r="C284" s="59"/>
      <c r="D284" s="59"/>
      <c r="E284" s="59"/>
      <c r="F284" s="59"/>
    </row>
    <row r="285" spans="1:6" x14ac:dyDescent="0.3">
      <c r="A285" s="59"/>
      <c r="B285" s="59"/>
      <c r="C285" s="59"/>
      <c r="D285" s="59"/>
      <c r="E285" s="59"/>
      <c r="F285" s="59"/>
    </row>
    <row r="286" spans="1:6" x14ac:dyDescent="0.3">
      <c r="A286" s="59"/>
      <c r="B286" s="59"/>
      <c r="C286" s="59"/>
      <c r="D286" s="59"/>
      <c r="E286" s="59"/>
      <c r="F286" s="59"/>
    </row>
    <row r="287" spans="1:6" x14ac:dyDescent="0.3">
      <c r="A287" s="59"/>
      <c r="B287" s="59"/>
      <c r="C287" s="59"/>
      <c r="D287" s="59"/>
      <c r="E287" s="59"/>
      <c r="F287" s="59"/>
    </row>
    <row r="288" spans="1:6" x14ac:dyDescent="0.3">
      <c r="A288" s="59"/>
      <c r="B288" s="59"/>
      <c r="C288" s="59"/>
      <c r="D288" s="59"/>
      <c r="E288" s="59"/>
      <c r="F288" s="59"/>
    </row>
    <row r="289" spans="1:6" x14ac:dyDescent="0.3">
      <c r="A289" s="59"/>
      <c r="B289" s="59"/>
      <c r="C289" s="59"/>
      <c r="D289" s="59"/>
      <c r="E289" s="59"/>
      <c r="F289" s="59"/>
    </row>
    <row r="290" spans="1:6" x14ac:dyDescent="0.3">
      <c r="A290" s="59"/>
      <c r="B290" s="59"/>
      <c r="C290" s="59"/>
      <c r="D290" s="59"/>
      <c r="E290" s="59"/>
      <c r="F290" s="59"/>
    </row>
    <row r="291" spans="1:6" x14ac:dyDescent="0.3">
      <c r="A291" s="59"/>
      <c r="B291" s="59"/>
      <c r="C291" s="59"/>
      <c r="D291" s="59"/>
      <c r="E291" s="59"/>
      <c r="F291" s="59"/>
    </row>
    <row r="292" spans="1:6" x14ac:dyDescent="0.3">
      <c r="A292" s="59"/>
      <c r="B292" s="59"/>
      <c r="C292" s="59"/>
      <c r="D292" s="59"/>
      <c r="E292" s="59"/>
      <c r="F292" s="59"/>
    </row>
    <row r="293" spans="1:6" x14ac:dyDescent="0.3">
      <c r="A293" s="59"/>
      <c r="B293" s="59"/>
      <c r="C293" s="59"/>
      <c r="D293" s="59"/>
      <c r="E293" s="59"/>
      <c r="F293" s="59"/>
    </row>
    <row r="294" spans="1:6" x14ac:dyDescent="0.3">
      <c r="A294" s="59"/>
      <c r="B294" s="59"/>
      <c r="C294" s="59"/>
      <c r="D294" s="59"/>
      <c r="E294" s="59"/>
      <c r="F294" s="59"/>
    </row>
    <row r="295" spans="1:6" x14ac:dyDescent="0.3">
      <c r="A295" s="59"/>
      <c r="B295" s="59"/>
      <c r="C295" s="59"/>
      <c r="D295" s="59"/>
      <c r="E295" s="59"/>
      <c r="F295" s="59"/>
    </row>
    <row r="296" spans="1:6" x14ac:dyDescent="0.3">
      <c r="A296" s="59"/>
      <c r="B296" s="59"/>
      <c r="C296" s="59"/>
      <c r="D296" s="59"/>
      <c r="E296" s="59"/>
      <c r="F296" s="59"/>
    </row>
    <row r="297" spans="1:6" x14ac:dyDescent="0.3">
      <c r="A297" s="59"/>
      <c r="B297" s="59"/>
      <c r="C297" s="59"/>
      <c r="D297" s="59"/>
      <c r="E297" s="59"/>
      <c r="F297" s="59"/>
    </row>
    <row r="298" spans="1:6" x14ac:dyDescent="0.3">
      <c r="A298" s="59"/>
      <c r="B298" s="59"/>
      <c r="C298" s="59"/>
      <c r="D298" s="59"/>
      <c r="E298" s="59"/>
      <c r="F298" s="59"/>
    </row>
    <row r="299" spans="1:6" x14ac:dyDescent="0.3">
      <c r="A299" s="59"/>
      <c r="B299" s="59"/>
      <c r="C299" s="59"/>
      <c r="D299" s="59"/>
      <c r="E299" s="59"/>
      <c r="F299" s="59"/>
    </row>
    <row r="300" spans="1:6" x14ac:dyDescent="0.3">
      <c r="A300" s="59"/>
      <c r="B300" s="59"/>
      <c r="C300" s="59"/>
      <c r="D300" s="59"/>
      <c r="E300" s="59"/>
      <c r="F300" s="59"/>
    </row>
    <row r="301" spans="1:6" x14ac:dyDescent="0.3">
      <c r="A301" s="59"/>
      <c r="B301" s="59"/>
      <c r="C301" s="59"/>
      <c r="D301" s="59"/>
      <c r="E301" s="59"/>
      <c r="F301" s="59"/>
    </row>
    <row r="302" spans="1:6" x14ac:dyDescent="0.3">
      <c r="A302" s="59"/>
      <c r="B302" s="59"/>
      <c r="C302" s="59"/>
      <c r="D302" s="59"/>
      <c r="E302" s="59"/>
      <c r="F302" s="59"/>
    </row>
    <row r="303" spans="1:6" x14ac:dyDescent="0.3">
      <c r="A303" s="59"/>
      <c r="B303" s="59"/>
      <c r="C303" s="59"/>
      <c r="D303" s="59"/>
      <c r="E303" s="59"/>
      <c r="F303" s="59"/>
    </row>
    <row r="304" spans="1:6" x14ac:dyDescent="0.3">
      <c r="A304" s="59"/>
      <c r="B304" s="59"/>
      <c r="C304" s="59"/>
      <c r="D304" s="59"/>
      <c r="E304" s="59"/>
      <c r="F304" s="59"/>
    </row>
    <row r="305" spans="1:6" x14ac:dyDescent="0.3">
      <c r="A305" s="59"/>
      <c r="B305" s="59"/>
      <c r="C305" s="59"/>
      <c r="D305" s="59"/>
      <c r="E305" s="59"/>
      <c r="F305" s="59"/>
    </row>
    <row r="306" spans="1:6" x14ac:dyDescent="0.3">
      <c r="A306" s="59"/>
      <c r="B306" s="59"/>
      <c r="C306" s="59"/>
      <c r="D306" s="59"/>
      <c r="E306" s="59"/>
      <c r="F306" s="59"/>
    </row>
    <row r="307" spans="1:6" x14ac:dyDescent="0.3">
      <c r="A307" s="59"/>
      <c r="B307" s="59"/>
      <c r="C307" s="59"/>
      <c r="D307" s="59"/>
      <c r="E307" s="59"/>
      <c r="F307" s="59"/>
    </row>
    <row r="308" spans="1:6" x14ac:dyDescent="0.3">
      <c r="A308" s="59"/>
      <c r="B308" s="59"/>
      <c r="C308" s="59"/>
      <c r="D308" s="59"/>
      <c r="E308" s="59"/>
      <c r="F308" s="59"/>
    </row>
    <row r="309" spans="1:6" x14ac:dyDescent="0.3">
      <c r="A309" s="59"/>
      <c r="B309" s="59"/>
      <c r="C309" s="59"/>
      <c r="D309" s="59"/>
      <c r="E309" s="59"/>
      <c r="F309" s="59"/>
    </row>
    <row r="310" spans="1:6" x14ac:dyDescent="0.3">
      <c r="A310" s="59"/>
      <c r="B310" s="59"/>
      <c r="C310" s="59"/>
      <c r="D310" s="59"/>
      <c r="E310" s="59"/>
      <c r="F310" s="59"/>
    </row>
    <row r="311" spans="1:6" x14ac:dyDescent="0.3">
      <c r="A311" s="59"/>
      <c r="B311" s="59"/>
      <c r="C311" s="59"/>
      <c r="D311" s="59"/>
      <c r="E311" s="59"/>
      <c r="F311" s="59"/>
    </row>
    <row r="312" spans="1:6" x14ac:dyDescent="0.3">
      <c r="A312" s="59"/>
      <c r="B312" s="59"/>
      <c r="C312" s="59"/>
      <c r="D312" s="59"/>
      <c r="E312" s="59"/>
      <c r="F312" s="59"/>
    </row>
    <row r="313" spans="1:6" x14ac:dyDescent="0.3">
      <c r="A313" s="59"/>
      <c r="B313" s="59"/>
      <c r="C313" s="59"/>
      <c r="D313" s="59"/>
      <c r="E313" s="59"/>
      <c r="F313" s="59"/>
    </row>
    <row r="314" spans="1:6" x14ac:dyDescent="0.3">
      <c r="A314" s="59"/>
      <c r="B314" s="59"/>
      <c r="C314" s="59"/>
      <c r="D314" s="59"/>
      <c r="E314" s="59"/>
      <c r="F314" s="59"/>
    </row>
    <row r="315" spans="1:6" x14ac:dyDescent="0.3">
      <c r="A315" s="59"/>
      <c r="B315" s="59"/>
      <c r="C315" s="59"/>
      <c r="D315" s="59"/>
      <c r="E315" s="59"/>
      <c r="F315" s="59"/>
    </row>
    <row r="316" spans="1:6" x14ac:dyDescent="0.3">
      <c r="A316" s="59"/>
      <c r="B316" s="59"/>
      <c r="C316" s="59"/>
      <c r="D316" s="59"/>
      <c r="E316" s="59"/>
      <c r="F316" s="59"/>
    </row>
    <row r="317" spans="1:6" x14ac:dyDescent="0.3">
      <c r="A317" s="59"/>
      <c r="B317" s="59"/>
      <c r="C317" s="59"/>
      <c r="D317" s="59"/>
      <c r="E317" s="59"/>
      <c r="F317" s="59"/>
    </row>
    <row r="318" spans="1:6" x14ac:dyDescent="0.3">
      <c r="A318" s="59"/>
      <c r="B318" s="59"/>
      <c r="C318" s="59"/>
      <c r="D318" s="59"/>
      <c r="E318" s="59"/>
      <c r="F318" s="59"/>
    </row>
    <row r="319" spans="1:6" x14ac:dyDescent="0.3">
      <c r="A319" s="59"/>
      <c r="B319" s="59"/>
      <c r="C319" s="59"/>
      <c r="D319" s="59"/>
      <c r="E319" s="59"/>
      <c r="F319" s="59"/>
    </row>
    <row r="320" spans="1:6" x14ac:dyDescent="0.3">
      <c r="A320" s="59"/>
      <c r="B320" s="59"/>
      <c r="C320" s="59"/>
      <c r="D320" s="59"/>
      <c r="E320" s="59"/>
      <c r="F320" s="59"/>
    </row>
    <row r="321" spans="1:6" x14ac:dyDescent="0.3">
      <c r="A321" s="59"/>
      <c r="B321" s="59"/>
      <c r="C321" s="59"/>
      <c r="D321" s="59"/>
      <c r="E321" s="59"/>
      <c r="F321" s="59"/>
    </row>
    <row r="322" spans="1:6" x14ac:dyDescent="0.3">
      <c r="A322" s="59"/>
      <c r="B322" s="59"/>
      <c r="C322" s="59"/>
      <c r="D322" s="59"/>
      <c r="E322" s="59"/>
      <c r="F322" s="59"/>
    </row>
    <row r="323" spans="1:6" x14ac:dyDescent="0.3">
      <c r="A323" s="59"/>
      <c r="B323" s="59"/>
      <c r="C323" s="59"/>
      <c r="D323" s="59"/>
      <c r="E323" s="59"/>
      <c r="F323" s="59"/>
    </row>
    <row r="324" spans="1:6" x14ac:dyDescent="0.3">
      <c r="A324" s="59"/>
      <c r="B324" s="59"/>
      <c r="C324" s="59"/>
      <c r="D324" s="59"/>
      <c r="E324" s="59"/>
      <c r="F324" s="59"/>
    </row>
    <row r="325" spans="1:6" x14ac:dyDescent="0.3">
      <c r="A325" s="59"/>
      <c r="B325" s="59"/>
      <c r="C325" s="59"/>
      <c r="D325" s="59"/>
      <c r="E325" s="59"/>
      <c r="F325" s="59"/>
    </row>
    <row r="326" spans="1:6" x14ac:dyDescent="0.3">
      <c r="A326" s="59"/>
      <c r="B326" s="59"/>
      <c r="C326" s="59"/>
      <c r="D326" s="59"/>
      <c r="E326" s="59"/>
      <c r="F326" s="59"/>
    </row>
    <row r="327" spans="1:6" x14ac:dyDescent="0.3">
      <c r="A327" s="59"/>
      <c r="B327" s="59"/>
      <c r="C327" s="59"/>
      <c r="D327" s="59"/>
      <c r="E327" s="59"/>
      <c r="F327" s="59"/>
    </row>
    <row r="328" spans="1:6" x14ac:dyDescent="0.3">
      <c r="A328" s="59"/>
      <c r="B328" s="59"/>
      <c r="C328" s="59"/>
      <c r="D328" s="59"/>
      <c r="E328" s="59"/>
      <c r="F328" s="59"/>
    </row>
    <row r="329" spans="1:6" x14ac:dyDescent="0.3">
      <c r="A329" s="59"/>
      <c r="B329" s="59"/>
      <c r="C329" s="59"/>
      <c r="D329" s="59"/>
      <c r="E329" s="59"/>
      <c r="F329" s="59"/>
    </row>
    <row r="330" spans="1:6" x14ac:dyDescent="0.3">
      <c r="A330" s="59"/>
      <c r="B330" s="59"/>
      <c r="C330" s="59"/>
      <c r="D330" s="59"/>
      <c r="E330" s="59"/>
      <c r="F330" s="59"/>
    </row>
    <row r="331" spans="1:6" x14ac:dyDescent="0.3">
      <c r="A331" s="59"/>
      <c r="B331" s="59"/>
      <c r="C331" s="59"/>
      <c r="D331" s="59"/>
      <c r="E331" s="59"/>
      <c r="F331" s="59"/>
    </row>
    <row r="332" spans="1:6" x14ac:dyDescent="0.3">
      <c r="A332" s="59"/>
      <c r="B332" s="59"/>
      <c r="C332" s="59"/>
      <c r="D332" s="59"/>
      <c r="E332" s="59"/>
      <c r="F332" s="59"/>
    </row>
    <row r="333" spans="1:6" x14ac:dyDescent="0.3">
      <c r="A333" s="59"/>
      <c r="B333" s="59"/>
      <c r="C333" s="59"/>
      <c r="D333" s="59"/>
      <c r="E333" s="59"/>
      <c r="F333" s="59"/>
    </row>
    <row r="334" spans="1:6" x14ac:dyDescent="0.3">
      <c r="A334" s="59"/>
      <c r="B334" s="59"/>
      <c r="C334" s="59"/>
      <c r="D334" s="59"/>
      <c r="E334" s="59"/>
      <c r="F334" s="59"/>
    </row>
    <row r="335" spans="1:6" x14ac:dyDescent="0.3">
      <c r="A335" s="59"/>
      <c r="B335" s="59"/>
      <c r="C335" s="59"/>
      <c r="D335" s="59"/>
      <c r="E335" s="59"/>
      <c r="F335" s="59"/>
    </row>
    <row r="336" spans="1:6" x14ac:dyDescent="0.3">
      <c r="A336" s="59"/>
      <c r="B336" s="59"/>
      <c r="C336" s="59"/>
      <c r="D336" s="59"/>
      <c r="E336" s="59"/>
      <c r="F336" s="59"/>
    </row>
    <row r="337" spans="1:6" x14ac:dyDescent="0.3">
      <c r="A337" s="59"/>
      <c r="B337" s="59"/>
      <c r="C337" s="59"/>
      <c r="D337" s="59"/>
      <c r="E337" s="59"/>
      <c r="F337" s="59"/>
    </row>
    <row r="338" spans="1:6" x14ac:dyDescent="0.3">
      <c r="A338" s="59"/>
      <c r="B338" s="59"/>
      <c r="C338" s="59"/>
      <c r="D338" s="59"/>
      <c r="E338" s="59"/>
      <c r="F338" s="59"/>
    </row>
    <row r="339" spans="1:6" x14ac:dyDescent="0.3">
      <c r="A339" s="59"/>
      <c r="B339" s="59"/>
      <c r="C339" s="59"/>
      <c r="D339" s="59"/>
      <c r="E339" s="59"/>
      <c r="F339" s="59"/>
    </row>
    <row r="340" spans="1:6" x14ac:dyDescent="0.3">
      <c r="A340" s="59"/>
      <c r="B340" s="59"/>
      <c r="C340" s="59"/>
      <c r="D340" s="59"/>
      <c r="E340" s="59"/>
      <c r="F340" s="59"/>
    </row>
    <row r="341" spans="1:6" x14ac:dyDescent="0.3">
      <c r="A341" s="59"/>
      <c r="B341" s="59"/>
      <c r="C341" s="59"/>
      <c r="D341" s="59"/>
      <c r="E341" s="59"/>
      <c r="F341" s="59"/>
    </row>
    <row r="342" spans="1:6" x14ac:dyDescent="0.3">
      <c r="A342" s="59"/>
      <c r="B342" s="59"/>
      <c r="C342" s="59"/>
      <c r="D342" s="59"/>
      <c r="E342" s="59"/>
      <c r="F342" s="59"/>
    </row>
    <row r="343" spans="1:6" x14ac:dyDescent="0.3">
      <c r="A343" s="59"/>
      <c r="B343" s="59"/>
      <c r="C343" s="59"/>
      <c r="D343" s="59"/>
      <c r="E343" s="59"/>
      <c r="F343" s="59"/>
    </row>
    <row r="344" spans="1:6" x14ac:dyDescent="0.3">
      <c r="A344" s="59"/>
      <c r="B344" s="59"/>
      <c r="C344" s="59"/>
      <c r="D344" s="59"/>
      <c r="E344" s="59"/>
      <c r="F344" s="59"/>
    </row>
    <row r="345" spans="1:6" x14ac:dyDescent="0.3">
      <c r="A345" s="59"/>
      <c r="B345" s="59"/>
      <c r="C345" s="59"/>
      <c r="D345" s="59"/>
      <c r="E345" s="59"/>
      <c r="F345" s="59"/>
    </row>
    <row r="346" spans="1:6" x14ac:dyDescent="0.3">
      <c r="A346" s="59"/>
      <c r="B346" s="59"/>
      <c r="C346" s="59"/>
      <c r="D346" s="59"/>
      <c r="E346" s="59"/>
      <c r="F346" s="59"/>
    </row>
    <row r="347" spans="1:6" x14ac:dyDescent="0.3">
      <c r="A347" s="59"/>
      <c r="B347" s="59"/>
      <c r="C347" s="59"/>
      <c r="D347" s="59"/>
      <c r="E347" s="59"/>
      <c r="F347" s="59"/>
    </row>
    <row r="348" spans="1:6" x14ac:dyDescent="0.3">
      <c r="A348" s="59"/>
      <c r="B348" s="59"/>
      <c r="C348" s="59"/>
      <c r="D348" s="59"/>
      <c r="E348" s="59"/>
      <c r="F348" s="59"/>
    </row>
    <row r="349" spans="1:6" x14ac:dyDescent="0.3">
      <c r="A349" s="59"/>
      <c r="B349" s="59"/>
      <c r="C349" s="59"/>
      <c r="D349" s="59"/>
      <c r="E349" s="59"/>
      <c r="F349" s="59"/>
    </row>
    <row r="350" spans="1:6" x14ac:dyDescent="0.3">
      <c r="A350" s="59"/>
      <c r="B350" s="59"/>
      <c r="C350" s="59"/>
      <c r="D350" s="59"/>
      <c r="E350" s="59"/>
      <c r="F350" s="59"/>
    </row>
    <row r="351" spans="1:6" x14ac:dyDescent="0.3">
      <c r="A351" s="59"/>
      <c r="B351" s="59"/>
      <c r="C351" s="59"/>
      <c r="D351" s="59"/>
      <c r="E351" s="59"/>
      <c r="F351" s="59"/>
    </row>
    <row r="352" spans="1:6" x14ac:dyDescent="0.3">
      <c r="A352" s="59"/>
      <c r="B352" s="59"/>
      <c r="C352" s="59"/>
      <c r="D352" s="59"/>
      <c r="E352" s="59"/>
      <c r="F352" s="59"/>
    </row>
    <row r="353" spans="1:6" x14ac:dyDescent="0.3">
      <c r="A353" s="59"/>
      <c r="B353" s="59"/>
      <c r="C353" s="59"/>
      <c r="D353" s="59"/>
      <c r="E353" s="59"/>
      <c r="F353" s="59"/>
    </row>
    <row r="354" spans="1:6" x14ac:dyDescent="0.3">
      <c r="A354" s="59"/>
      <c r="B354" s="59"/>
      <c r="C354" s="59"/>
      <c r="D354" s="59"/>
      <c r="E354" s="59"/>
      <c r="F354" s="59"/>
    </row>
    <row r="355" spans="1:6" x14ac:dyDescent="0.3">
      <c r="A355" s="59"/>
      <c r="B355" s="59"/>
      <c r="C355" s="59"/>
      <c r="D355" s="59"/>
      <c r="E355" s="59"/>
      <c r="F355" s="59"/>
    </row>
    <row r="356" spans="1:6" x14ac:dyDescent="0.3">
      <c r="A356" s="59"/>
      <c r="B356" s="59"/>
      <c r="C356" s="59"/>
      <c r="D356" s="59"/>
      <c r="E356" s="59"/>
      <c r="F356" s="59"/>
    </row>
    <row r="357" spans="1:6" x14ac:dyDescent="0.3">
      <c r="A357" s="59"/>
      <c r="B357" s="59"/>
      <c r="C357" s="59"/>
      <c r="D357" s="59"/>
      <c r="E357" s="59"/>
      <c r="F357" s="59"/>
    </row>
    <row r="358" spans="1:6" x14ac:dyDescent="0.3">
      <c r="A358" s="59"/>
      <c r="B358" s="59"/>
      <c r="C358" s="59"/>
      <c r="D358" s="59"/>
      <c r="E358" s="59"/>
      <c r="F358" s="59"/>
    </row>
    <row r="359" spans="1:6" x14ac:dyDescent="0.3">
      <c r="A359" s="59"/>
      <c r="B359" s="59"/>
      <c r="C359" s="59"/>
      <c r="D359" s="59"/>
      <c r="E359" s="59"/>
      <c r="F359" s="59"/>
    </row>
    <row r="360" spans="1:6" x14ac:dyDescent="0.3">
      <c r="A360" s="59"/>
      <c r="B360" s="59"/>
      <c r="C360" s="59"/>
      <c r="D360" s="59"/>
      <c r="E360" s="59"/>
      <c r="F360" s="59"/>
    </row>
    <row r="361" spans="1:6" x14ac:dyDescent="0.3">
      <c r="A361" s="59"/>
      <c r="B361" s="59"/>
      <c r="C361" s="59"/>
      <c r="D361" s="59"/>
      <c r="E361" s="59"/>
      <c r="F361" s="59"/>
    </row>
    <row r="362" spans="1:6" x14ac:dyDescent="0.3">
      <c r="A362" s="59"/>
      <c r="B362" s="59"/>
      <c r="C362" s="59"/>
      <c r="D362" s="59"/>
      <c r="E362" s="59"/>
      <c r="F362" s="59"/>
    </row>
    <row r="363" spans="1:6" x14ac:dyDescent="0.3">
      <c r="A363" s="59"/>
      <c r="B363" s="59"/>
      <c r="C363" s="59"/>
      <c r="D363" s="59"/>
      <c r="E363" s="59"/>
      <c r="F363" s="59"/>
    </row>
    <row r="364" spans="1:6" x14ac:dyDescent="0.3">
      <c r="A364" s="59"/>
      <c r="B364" s="59"/>
      <c r="C364" s="59"/>
      <c r="D364" s="59"/>
      <c r="E364" s="59"/>
      <c r="F364" s="59"/>
    </row>
    <row r="365" spans="1:6" x14ac:dyDescent="0.3">
      <c r="A365" s="59"/>
      <c r="B365" s="59"/>
      <c r="C365" s="59"/>
      <c r="D365" s="59"/>
      <c r="E365" s="59"/>
      <c r="F365" s="59"/>
    </row>
    <row r="366" spans="1:6" x14ac:dyDescent="0.3">
      <c r="A366" s="59"/>
      <c r="B366" s="59"/>
      <c r="C366" s="59"/>
      <c r="D366" s="59"/>
      <c r="E366" s="59"/>
      <c r="F366" s="59"/>
    </row>
    <row r="367" spans="1:6" x14ac:dyDescent="0.3">
      <c r="A367" s="59"/>
      <c r="B367" s="59"/>
      <c r="C367" s="59"/>
      <c r="D367" s="59"/>
      <c r="E367" s="59"/>
      <c r="F367" s="59"/>
    </row>
    <row r="368" spans="1:6" x14ac:dyDescent="0.3">
      <c r="A368" s="59"/>
      <c r="B368" s="59"/>
      <c r="C368" s="59"/>
      <c r="D368" s="59"/>
      <c r="E368" s="59"/>
      <c r="F368" s="59"/>
    </row>
    <row r="369" spans="1:6" x14ac:dyDescent="0.3">
      <c r="A369" s="59"/>
      <c r="B369" s="59"/>
      <c r="C369" s="59"/>
      <c r="D369" s="59"/>
      <c r="E369" s="59"/>
      <c r="F369" s="59"/>
    </row>
    <row r="370" spans="1:6" x14ac:dyDescent="0.3">
      <c r="A370" s="59"/>
      <c r="B370" s="59"/>
      <c r="C370" s="59"/>
      <c r="D370" s="59"/>
      <c r="E370" s="59"/>
      <c r="F370" s="59"/>
    </row>
    <row r="371" spans="1:6" x14ac:dyDescent="0.3">
      <c r="A371" s="59"/>
      <c r="B371" s="59"/>
      <c r="C371" s="59"/>
      <c r="D371" s="59"/>
      <c r="E371" s="59"/>
      <c r="F371" s="59"/>
    </row>
    <row r="372" spans="1:6" x14ac:dyDescent="0.3">
      <c r="A372" s="59"/>
      <c r="B372" s="59"/>
      <c r="C372" s="59"/>
      <c r="D372" s="59"/>
      <c r="E372" s="59"/>
      <c r="F372" s="59"/>
    </row>
    <row r="373" spans="1:6" x14ac:dyDescent="0.3">
      <c r="A373" s="59"/>
      <c r="B373" s="59"/>
      <c r="C373" s="59"/>
      <c r="D373" s="59"/>
      <c r="E373" s="59"/>
      <c r="F373" s="59"/>
    </row>
    <row r="374" spans="1:6" x14ac:dyDescent="0.3">
      <c r="A374" s="59"/>
      <c r="B374" s="59"/>
      <c r="C374" s="59"/>
      <c r="D374" s="59"/>
      <c r="E374" s="59"/>
      <c r="F374" s="59"/>
    </row>
    <row r="375" spans="1:6" x14ac:dyDescent="0.3">
      <c r="A375" s="59"/>
      <c r="B375" s="59"/>
      <c r="C375" s="59"/>
      <c r="D375" s="59"/>
      <c r="E375" s="59"/>
      <c r="F375" s="59"/>
    </row>
    <row r="376" spans="1:6" x14ac:dyDescent="0.3">
      <c r="A376" s="59"/>
      <c r="B376" s="59"/>
      <c r="C376" s="59"/>
      <c r="D376" s="59"/>
      <c r="E376" s="59"/>
      <c r="F376" s="59"/>
    </row>
    <row r="377" spans="1:6" x14ac:dyDescent="0.3">
      <c r="A377" s="59"/>
      <c r="B377" s="59"/>
      <c r="C377" s="59"/>
      <c r="D377" s="59"/>
      <c r="E377" s="59"/>
      <c r="F377" s="59"/>
    </row>
    <row r="378" spans="1:6" x14ac:dyDescent="0.3">
      <c r="A378" s="59"/>
      <c r="B378" s="59"/>
      <c r="C378" s="59"/>
      <c r="D378" s="59"/>
      <c r="E378" s="59"/>
      <c r="F378" s="59"/>
    </row>
    <row r="379" spans="1:6" x14ac:dyDescent="0.3">
      <c r="A379" s="59"/>
      <c r="B379" s="59"/>
      <c r="C379" s="59"/>
      <c r="D379" s="59"/>
      <c r="E379" s="59"/>
      <c r="F379" s="59"/>
    </row>
    <row r="380" spans="1:6" x14ac:dyDescent="0.3">
      <c r="A380" s="59"/>
      <c r="B380" s="59"/>
      <c r="C380" s="59"/>
      <c r="D380" s="59"/>
      <c r="E380" s="59"/>
      <c r="F380" s="59"/>
    </row>
    <row r="381" spans="1:6" x14ac:dyDescent="0.3">
      <c r="A381" s="59"/>
      <c r="B381" s="59"/>
      <c r="C381" s="59"/>
      <c r="D381" s="59"/>
      <c r="E381" s="59"/>
      <c r="F381" s="59"/>
    </row>
    <row r="382" spans="1:6" x14ac:dyDescent="0.3">
      <c r="A382" s="59"/>
      <c r="B382" s="59"/>
      <c r="C382" s="59"/>
      <c r="D382" s="59"/>
      <c r="E382" s="59"/>
      <c r="F382" s="59"/>
    </row>
    <row r="383" spans="1:6" x14ac:dyDescent="0.3">
      <c r="A383" s="59"/>
      <c r="B383" s="59"/>
      <c r="C383" s="59"/>
      <c r="D383" s="59"/>
      <c r="E383" s="59"/>
      <c r="F383" s="59"/>
    </row>
    <row r="384" spans="1:6" x14ac:dyDescent="0.3">
      <c r="A384" s="59"/>
      <c r="B384" s="59"/>
      <c r="C384" s="59"/>
      <c r="D384" s="59"/>
      <c r="E384" s="59"/>
      <c r="F384" s="59"/>
    </row>
    <row r="385" spans="1:6" x14ac:dyDescent="0.3">
      <c r="A385" s="59"/>
      <c r="B385" s="59"/>
      <c r="C385" s="59"/>
      <c r="D385" s="59"/>
      <c r="E385" s="59"/>
      <c r="F385" s="59"/>
    </row>
    <row r="386" spans="1:6" x14ac:dyDescent="0.3">
      <c r="A386" s="59"/>
      <c r="B386" s="59"/>
      <c r="C386" s="59"/>
      <c r="D386" s="59"/>
      <c r="E386" s="59"/>
      <c r="F386" s="59"/>
    </row>
    <row r="387" spans="1:6" x14ac:dyDescent="0.3">
      <c r="A387" s="59"/>
      <c r="B387" s="59"/>
      <c r="C387" s="59"/>
      <c r="D387" s="59"/>
      <c r="E387" s="59"/>
      <c r="F387" s="59"/>
    </row>
    <row r="388" spans="1:6" x14ac:dyDescent="0.3">
      <c r="A388" s="59"/>
      <c r="B388" s="59"/>
      <c r="C388" s="59"/>
      <c r="D388" s="59"/>
      <c r="E388" s="59"/>
      <c r="F388" s="59"/>
    </row>
    <row r="389" spans="1:6" x14ac:dyDescent="0.3">
      <c r="A389" s="59"/>
      <c r="B389" s="59"/>
      <c r="C389" s="59"/>
      <c r="D389" s="59"/>
      <c r="E389" s="59"/>
      <c r="F389" s="59"/>
    </row>
    <row r="390" spans="1:6" x14ac:dyDescent="0.3">
      <c r="A390" s="59"/>
      <c r="B390" s="59"/>
      <c r="C390" s="59"/>
      <c r="D390" s="59"/>
      <c r="E390" s="59"/>
      <c r="F390" s="59"/>
    </row>
    <row r="391" spans="1:6" x14ac:dyDescent="0.3">
      <c r="A391" s="59"/>
      <c r="B391" s="59"/>
      <c r="C391" s="59"/>
      <c r="D391" s="59"/>
      <c r="E391" s="59"/>
      <c r="F391" s="59"/>
    </row>
    <row r="392" spans="1:6" x14ac:dyDescent="0.3">
      <c r="A392" s="59"/>
      <c r="B392" s="59"/>
      <c r="C392" s="59"/>
      <c r="D392" s="59"/>
      <c r="E392" s="59"/>
      <c r="F392" s="59"/>
    </row>
    <row r="393" spans="1:6" x14ac:dyDescent="0.3">
      <c r="A393" s="59"/>
      <c r="B393" s="59"/>
      <c r="C393" s="59"/>
      <c r="D393" s="59"/>
      <c r="E393" s="59"/>
      <c r="F393" s="59"/>
    </row>
    <row r="394" spans="1:6" x14ac:dyDescent="0.3">
      <c r="A394" s="59"/>
      <c r="B394" s="59"/>
      <c r="C394" s="59"/>
      <c r="D394" s="59"/>
      <c r="E394" s="59"/>
      <c r="F394" s="59"/>
    </row>
    <row r="395" spans="1:6" x14ac:dyDescent="0.3">
      <c r="A395" s="59"/>
      <c r="B395" s="59"/>
      <c r="C395" s="59"/>
      <c r="D395" s="59"/>
      <c r="E395" s="59"/>
      <c r="F395" s="59"/>
    </row>
    <row r="396" spans="1:6" x14ac:dyDescent="0.3">
      <c r="A396" s="59"/>
      <c r="B396" s="59"/>
      <c r="C396" s="59"/>
      <c r="D396" s="59"/>
      <c r="E396" s="59"/>
      <c r="F396" s="59"/>
    </row>
    <row r="397" spans="1:6" x14ac:dyDescent="0.3">
      <c r="A397" s="59"/>
      <c r="B397" s="59"/>
      <c r="C397" s="59"/>
      <c r="D397" s="59"/>
      <c r="E397" s="59"/>
      <c r="F397" s="59"/>
    </row>
    <row r="398" spans="1:6" x14ac:dyDescent="0.3">
      <c r="A398" s="59"/>
      <c r="B398" s="59"/>
      <c r="C398" s="59"/>
      <c r="D398" s="59"/>
      <c r="E398" s="59"/>
      <c r="F398" s="59"/>
    </row>
    <row r="399" spans="1:6" x14ac:dyDescent="0.3">
      <c r="A399" s="59"/>
      <c r="B399" s="59"/>
      <c r="C399" s="59"/>
      <c r="D399" s="59"/>
      <c r="E399" s="59"/>
      <c r="F399" s="59"/>
    </row>
    <row r="400" spans="1:6" x14ac:dyDescent="0.3">
      <c r="A400" s="59"/>
      <c r="B400" s="59"/>
      <c r="C400" s="59"/>
      <c r="D400" s="59"/>
      <c r="E400" s="59"/>
      <c r="F400" s="59"/>
    </row>
    <row r="401" spans="1:6" x14ac:dyDescent="0.3">
      <c r="A401" s="59"/>
      <c r="B401" s="59"/>
      <c r="C401" s="59"/>
      <c r="D401" s="59"/>
      <c r="E401" s="59"/>
      <c r="F401" s="59"/>
    </row>
    <row r="402" spans="1:6" x14ac:dyDescent="0.3">
      <c r="A402" s="59"/>
      <c r="B402" s="59"/>
      <c r="C402" s="59"/>
      <c r="D402" s="59"/>
      <c r="E402" s="59"/>
      <c r="F402" s="59"/>
    </row>
    <row r="403" spans="1:6" x14ac:dyDescent="0.3">
      <c r="A403" s="59"/>
      <c r="B403" s="59"/>
      <c r="C403" s="59"/>
      <c r="D403" s="59"/>
      <c r="E403" s="59"/>
      <c r="F403" s="59"/>
    </row>
    <row r="404" spans="1:6" x14ac:dyDescent="0.3">
      <c r="A404" s="59"/>
      <c r="B404" s="59"/>
      <c r="C404" s="59"/>
      <c r="D404" s="59"/>
      <c r="E404" s="59"/>
      <c r="F404" s="59"/>
    </row>
    <row r="405" spans="1:6" x14ac:dyDescent="0.3">
      <c r="A405" s="59"/>
      <c r="B405" s="59"/>
      <c r="C405" s="59"/>
      <c r="D405" s="59"/>
      <c r="E405" s="59"/>
      <c r="F405" s="59"/>
    </row>
    <row r="406" spans="1:6" x14ac:dyDescent="0.3">
      <c r="A406" s="59"/>
      <c r="B406" s="59"/>
      <c r="C406" s="59"/>
      <c r="D406" s="59"/>
      <c r="E406" s="59"/>
      <c r="F406" s="59"/>
    </row>
    <row r="407" spans="1:6" x14ac:dyDescent="0.3">
      <c r="A407" s="59"/>
      <c r="B407" s="59"/>
      <c r="C407" s="59"/>
      <c r="D407" s="59"/>
      <c r="E407" s="59"/>
      <c r="F407" s="59"/>
    </row>
    <row r="408" spans="1:6" x14ac:dyDescent="0.3">
      <c r="A408" s="59"/>
      <c r="B408" s="59"/>
      <c r="C408" s="59"/>
      <c r="D408" s="59"/>
      <c r="E408" s="59"/>
      <c r="F408" s="59"/>
    </row>
    <row r="409" spans="1:6" x14ac:dyDescent="0.3">
      <c r="A409" s="59"/>
      <c r="B409" s="59"/>
      <c r="C409" s="59"/>
      <c r="D409" s="59"/>
      <c r="E409" s="59"/>
      <c r="F409" s="59"/>
    </row>
    <row r="410" spans="1:6" x14ac:dyDescent="0.3">
      <c r="A410" s="59"/>
      <c r="B410" s="59"/>
      <c r="C410" s="59"/>
      <c r="D410" s="59"/>
      <c r="E410" s="59"/>
      <c r="F410" s="59"/>
    </row>
    <row r="411" spans="1:6" x14ac:dyDescent="0.3">
      <c r="A411" s="59"/>
      <c r="B411" s="59"/>
      <c r="C411" s="59"/>
      <c r="D411" s="59"/>
      <c r="E411" s="59"/>
      <c r="F411" s="59"/>
    </row>
    <row r="412" spans="1:6" x14ac:dyDescent="0.3">
      <c r="A412" s="59"/>
      <c r="B412" s="59"/>
      <c r="C412" s="59"/>
      <c r="D412" s="59"/>
      <c r="E412" s="59"/>
      <c r="F412" s="59"/>
    </row>
    <row r="413" spans="1:6" x14ac:dyDescent="0.3">
      <c r="A413" s="59"/>
      <c r="B413" s="59"/>
      <c r="C413" s="59"/>
      <c r="D413" s="59"/>
      <c r="E413" s="59"/>
      <c r="F413" s="59"/>
    </row>
    <row r="414" spans="1:6" x14ac:dyDescent="0.3">
      <c r="A414" s="59"/>
      <c r="B414" s="59"/>
      <c r="C414" s="59"/>
      <c r="D414" s="59"/>
      <c r="E414" s="59"/>
      <c r="F414" s="59"/>
    </row>
    <row r="415" spans="1:6" x14ac:dyDescent="0.3">
      <c r="A415" s="59"/>
      <c r="B415" s="59"/>
      <c r="C415" s="59"/>
      <c r="D415" s="59"/>
      <c r="E415" s="59"/>
      <c r="F415" s="59"/>
    </row>
    <row r="416" spans="1:6" x14ac:dyDescent="0.3">
      <c r="A416" s="59"/>
      <c r="B416" s="59"/>
      <c r="C416" s="59"/>
      <c r="D416" s="59"/>
      <c r="E416" s="59"/>
      <c r="F416" s="59"/>
    </row>
    <row r="417" spans="1:6" x14ac:dyDescent="0.3">
      <c r="A417" s="59"/>
      <c r="B417" s="59"/>
      <c r="C417" s="59"/>
      <c r="D417" s="59"/>
      <c r="E417" s="59"/>
      <c r="F417" s="59"/>
    </row>
    <row r="418" spans="1:6" x14ac:dyDescent="0.3">
      <c r="A418" s="59"/>
      <c r="B418" s="59"/>
      <c r="C418" s="59"/>
      <c r="D418" s="59"/>
      <c r="E418" s="59"/>
      <c r="F418" s="59"/>
    </row>
    <row r="419" spans="1:6" x14ac:dyDescent="0.3">
      <c r="A419" s="59"/>
      <c r="B419" s="59"/>
      <c r="C419" s="59"/>
      <c r="D419" s="59"/>
      <c r="E419" s="59"/>
      <c r="F419" s="59"/>
    </row>
    <row r="420" spans="1:6" x14ac:dyDescent="0.3">
      <c r="A420" s="59"/>
      <c r="B420" s="59"/>
      <c r="C420" s="59"/>
      <c r="D420" s="59"/>
      <c r="E420" s="59"/>
      <c r="F420" s="59"/>
    </row>
    <row r="421" spans="1:6" x14ac:dyDescent="0.3">
      <c r="A421" s="59"/>
      <c r="B421" s="59"/>
      <c r="C421" s="59"/>
      <c r="D421" s="59"/>
      <c r="E421" s="59"/>
      <c r="F421" s="59"/>
    </row>
    <row r="422" spans="1:6" x14ac:dyDescent="0.3">
      <c r="A422" s="59"/>
      <c r="B422" s="59"/>
      <c r="C422" s="59"/>
      <c r="D422" s="59"/>
      <c r="E422" s="59"/>
      <c r="F422" s="59"/>
    </row>
    <row r="423" spans="1:6" x14ac:dyDescent="0.3">
      <c r="A423" s="59"/>
      <c r="B423" s="59"/>
      <c r="C423" s="59"/>
      <c r="D423" s="59"/>
      <c r="E423" s="59"/>
      <c r="F423" s="59"/>
    </row>
    <row r="424" spans="1:6" x14ac:dyDescent="0.3">
      <c r="A424" s="59"/>
      <c r="B424" s="59"/>
      <c r="C424" s="59"/>
      <c r="D424" s="59"/>
      <c r="E424" s="59"/>
      <c r="F424" s="59"/>
    </row>
    <row r="425" spans="1:6" x14ac:dyDescent="0.3">
      <c r="A425" s="59"/>
      <c r="B425" s="59"/>
      <c r="C425" s="59"/>
      <c r="D425" s="59"/>
      <c r="E425" s="59"/>
      <c r="F425" s="59"/>
    </row>
    <row r="426" spans="1:6" x14ac:dyDescent="0.3">
      <c r="A426" s="59"/>
      <c r="B426" s="59"/>
      <c r="C426" s="59"/>
      <c r="D426" s="59"/>
      <c r="E426" s="59"/>
      <c r="F426" s="59"/>
    </row>
    <row r="427" spans="1:6" x14ac:dyDescent="0.3">
      <c r="A427" s="59"/>
      <c r="B427" s="59"/>
      <c r="C427" s="59"/>
      <c r="D427" s="59"/>
      <c r="E427" s="59"/>
      <c r="F427" s="59"/>
    </row>
    <row r="428" spans="1:6" x14ac:dyDescent="0.3">
      <c r="A428" s="59"/>
      <c r="B428" s="59"/>
      <c r="C428" s="59"/>
      <c r="D428" s="59"/>
      <c r="E428" s="59"/>
      <c r="F428" s="59"/>
    </row>
    <row r="429" spans="1:6" x14ac:dyDescent="0.3">
      <c r="A429" s="59"/>
      <c r="B429" s="59"/>
      <c r="C429" s="59"/>
      <c r="D429" s="59"/>
      <c r="E429" s="59"/>
      <c r="F429" s="59"/>
    </row>
    <row r="430" spans="1:6" x14ac:dyDescent="0.3">
      <c r="A430" s="59"/>
      <c r="B430" s="59"/>
      <c r="C430" s="59"/>
      <c r="D430" s="59"/>
      <c r="E430" s="59"/>
      <c r="F430" s="59"/>
    </row>
    <row r="431" spans="1:6" x14ac:dyDescent="0.3">
      <c r="A431" s="59"/>
      <c r="B431" s="59"/>
      <c r="C431" s="59"/>
      <c r="D431" s="59"/>
      <c r="E431" s="59"/>
      <c r="F431" s="59"/>
    </row>
    <row r="432" spans="1:6" x14ac:dyDescent="0.3">
      <c r="A432" s="59"/>
      <c r="B432" s="59"/>
      <c r="C432" s="59"/>
      <c r="D432" s="59"/>
      <c r="E432" s="59"/>
      <c r="F432" s="59"/>
    </row>
    <row r="433" spans="1:6" x14ac:dyDescent="0.3">
      <c r="A433" s="59"/>
      <c r="B433" s="59"/>
      <c r="C433" s="59"/>
      <c r="D433" s="59"/>
      <c r="E433" s="59"/>
      <c r="F433" s="59"/>
    </row>
    <row r="434" spans="1:6" x14ac:dyDescent="0.3">
      <c r="A434" s="59"/>
      <c r="B434" s="59"/>
      <c r="C434" s="59"/>
      <c r="D434" s="59"/>
      <c r="E434" s="59"/>
      <c r="F434" s="59"/>
    </row>
    <row r="435" spans="1:6" x14ac:dyDescent="0.3">
      <c r="A435" s="59"/>
      <c r="B435" s="59"/>
      <c r="C435" s="59"/>
      <c r="D435" s="59"/>
      <c r="E435" s="59"/>
      <c r="F435" s="59"/>
    </row>
    <row r="436" spans="1:6" x14ac:dyDescent="0.3">
      <c r="A436" s="59"/>
      <c r="B436" s="59"/>
      <c r="C436" s="59"/>
      <c r="D436" s="59"/>
      <c r="E436" s="59"/>
      <c r="F436" s="59"/>
    </row>
    <row r="437" spans="1:6" x14ac:dyDescent="0.3">
      <c r="A437" s="59"/>
      <c r="B437" s="59"/>
      <c r="C437" s="59"/>
      <c r="D437" s="59"/>
      <c r="E437" s="59"/>
      <c r="F437" s="59"/>
    </row>
    <row r="438" spans="1:6" x14ac:dyDescent="0.3">
      <c r="A438" s="59"/>
      <c r="B438" s="59"/>
      <c r="C438" s="59"/>
      <c r="D438" s="59"/>
      <c r="E438" s="59"/>
      <c r="F438" s="59"/>
    </row>
    <row r="439" spans="1:6" x14ac:dyDescent="0.3">
      <c r="A439" s="59"/>
      <c r="B439" s="59"/>
      <c r="C439" s="59"/>
      <c r="D439" s="59"/>
      <c r="E439" s="59"/>
      <c r="F439" s="59"/>
    </row>
    <row r="440" spans="1:6" x14ac:dyDescent="0.3">
      <c r="A440" s="59"/>
      <c r="B440" s="59"/>
      <c r="C440" s="59"/>
      <c r="D440" s="59"/>
      <c r="E440" s="59"/>
      <c r="F440" s="59"/>
    </row>
    <row r="441" spans="1:6" x14ac:dyDescent="0.3">
      <c r="A441" s="59"/>
      <c r="B441" s="59"/>
      <c r="C441" s="59"/>
      <c r="D441" s="59"/>
      <c r="E441" s="59"/>
      <c r="F441" s="59"/>
    </row>
    <row r="442" spans="1:6" x14ac:dyDescent="0.3">
      <c r="A442" s="59"/>
      <c r="B442" s="59"/>
      <c r="C442" s="59"/>
      <c r="D442" s="59"/>
      <c r="E442" s="59"/>
      <c r="F442" s="59"/>
    </row>
    <row r="443" spans="1:6" x14ac:dyDescent="0.3">
      <c r="A443" s="59"/>
      <c r="B443" s="59"/>
      <c r="C443" s="59"/>
      <c r="D443" s="59"/>
      <c r="E443" s="59"/>
      <c r="F443" s="59"/>
    </row>
    <row r="444" spans="1:6" x14ac:dyDescent="0.3">
      <c r="A444" s="59"/>
      <c r="B444" s="59"/>
      <c r="C444" s="59"/>
      <c r="D444" s="59"/>
      <c r="E444" s="59"/>
      <c r="F444" s="59"/>
    </row>
    <row r="445" spans="1:6" x14ac:dyDescent="0.3">
      <c r="A445" s="59"/>
      <c r="B445" s="59"/>
      <c r="C445" s="59"/>
      <c r="D445" s="59"/>
      <c r="E445" s="59"/>
      <c r="F445" s="59"/>
    </row>
    <row r="446" spans="1:6" x14ac:dyDescent="0.3">
      <c r="A446" s="59"/>
      <c r="B446" s="59"/>
      <c r="C446" s="59"/>
      <c r="D446" s="59"/>
      <c r="E446" s="59"/>
      <c r="F446" s="59"/>
    </row>
    <row r="447" spans="1:6" x14ac:dyDescent="0.3">
      <c r="A447" s="59"/>
      <c r="B447" s="59"/>
      <c r="C447" s="59"/>
      <c r="D447" s="59"/>
      <c r="E447" s="59"/>
      <c r="F447" s="59"/>
    </row>
    <row r="448" spans="1:6" x14ac:dyDescent="0.3">
      <c r="A448" s="59"/>
      <c r="B448" s="59"/>
      <c r="C448" s="59"/>
      <c r="D448" s="59"/>
      <c r="E448" s="59"/>
      <c r="F448" s="59"/>
    </row>
    <row r="449" spans="1:6" x14ac:dyDescent="0.3">
      <c r="A449" s="59"/>
      <c r="B449" s="59"/>
      <c r="C449" s="59"/>
      <c r="D449" s="59"/>
      <c r="E449" s="59"/>
      <c r="F449" s="59"/>
    </row>
    <row r="450" spans="1:6" x14ac:dyDescent="0.3">
      <c r="A450" s="59"/>
      <c r="B450" s="59"/>
      <c r="C450" s="59"/>
      <c r="D450" s="59"/>
      <c r="E450" s="59"/>
      <c r="F450" s="59"/>
    </row>
    <row r="451" spans="1:6" x14ac:dyDescent="0.3">
      <c r="A451" s="59"/>
      <c r="B451" s="59"/>
      <c r="C451" s="59"/>
      <c r="D451" s="59"/>
      <c r="E451" s="59"/>
      <c r="F451" s="59"/>
    </row>
    <row r="452" spans="1:6" x14ac:dyDescent="0.3">
      <c r="A452" s="59"/>
      <c r="B452" s="59"/>
      <c r="C452" s="59"/>
      <c r="D452" s="59"/>
      <c r="E452" s="59"/>
      <c r="F452" s="59"/>
    </row>
    <row r="453" spans="1:6" x14ac:dyDescent="0.3">
      <c r="A453" s="59"/>
      <c r="B453" s="59"/>
      <c r="C453" s="59"/>
      <c r="D453" s="59"/>
      <c r="E453" s="59"/>
      <c r="F453" s="59"/>
    </row>
    <row r="454" spans="1:6" x14ac:dyDescent="0.3">
      <c r="A454" s="59"/>
      <c r="B454" s="59"/>
      <c r="C454" s="59"/>
      <c r="D454" s="59"/>
      <c r="E454" s="59"/>
      <c r="F454" s="59"/>
    </row>
    <row r="455" spans="1:6" x14ac:dyDescent="0.3">
      <c r="A455" s="59"/>
      <c r="B455" s="59"/>
      <c r="C455" s="59"/>
      <c r="D455" s="59"/>
      <c r="E455" s="59"/>
      <c r="F455" s="59"/>
    </row>
    <row r="456" spans="1:6" x14ac:dyDescent="0.3">
      <c r="A456" s="59"/>
      <c r="B456" s="59"/>
      <c r="C456" s="59"/>
      <c r="D456" s="59"/>
      <c r="E456" s="59"/>
      <c r="F456" s="59"/>
    </row>
  </sheetData>
  <sheetProtection algorithmName="SHA-512" hashValue="5zRtlfWGxsESC7JdNzFytDAcHTUHyRrfIrd+OvwV6FkrYnIIumEA3Xy+yXh+6tvybhuVGgAQRT5BQDNCs6MoJw==" saltValue="gb++4oqK2+J1XKTuIcnr4Q==" spinCount="100000" sheet="1" objects="1" scenarios="1"/>
  <mergeCells count="1">
    <mergeCell ref="B34:F42"/>
  </mergeCells>
  <hyperlinks>
    <hyperlink ref="B15" r:id="rId1" xr:uid="{00000000-0004-0000-0000-000000000000}"/>
    <hyperlink ref="B24" r:id="rId2" xr:uid="{00000000-0004-0000-0000-000002000000}"/>
    <hyperlink ref="B22" r:id="rId3" display="Link zu Kontaktpersonen FG 13" xr:uid="{00000000-0004-0000-0000-000003000000}"/>
    <hyperlink ref="B31" r:id="rId4" xr:uid="{00000000-0004-0000-0000-000004000000}"/>
    <hyperlink ref="B26" r:id="rId5" xr:uid="{00000000-0004-0000-0000-000005000000}"/>
    <hyperlink ref="B20" r:id="rId6" xr:uid="{00000000-0004-0000-0000-000001000000}"/>
  </hyperlinks>
  <pageMargins left="0.7" right="0.7" top="0.78740157499999996" bottom="0.78740157499999996" header="0.3" footer="0.3"/>
  <pageSetup paperSize="9" orientation="portrait" r:id="rId7"/>
  <drawing r:id="rId8"/>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4"/>
  <dimension ref="B1:N82"/>
  <sheetViews>
    <sheetView zoomScale="150" zoomScaleNormal="150" workbookViewId="0"/>
  </sheetViews>
  <sheetFormatPr baseColWidth="10" defaultColWidth="11.77734375" defaultRowHeight="14.4" x14ac:dyDescent="0.3"/>
  <cols>
    <col min="1" max="1" width="2.109375" style="59" customWidth="1"/>
    <col min="2" max="2" width="13.88671875" style="59" customWidth="1"/>
    <col min="3" max="5" width="11.77734375" style="59"/>
    <col min="6" max="6" width="14" style="59" customWidth="1"/>
    <col min="7" max="16384" width="11.77734375" style="59"/>
  </cols>
  <sheetData>
    <row r="1" spans="2:14" x14ac:dyDescent="0.3">
      <c r="B1" s="60"/>
      <c r="C1" s="61"/>
      <c r="D1" s="61"/>
      <c r="E1" s="61"/>
      <c r="F1" s="62"/>
    </row>
    <row r="2" spans="2:14" x14ac:dyDescent="0.3">
      <c r="B2" s="63"/>
      <c r="F2" s="64"/>
    </row>
    <row r="3" spans="2:14" x14ac:dyDescent="0.3">
      <c r="B3" s="63"/>
      <c r="F3" s="64"/>
    </row>
    <row r="4" spans="2:14" x14ac:dyDescent="0.3">
      <c r="B4" s="63"/>
      <c r="F4" s="64"/>
    </row>
    <row r="5" spans="2:14" x14ac:dyDescent="0.3">
      <c r="B5" s="63"/>
      <c r="F5" s="64"/>
    </row>
    <row r="6" spans="2:14" x14ac:dyDescent="0.3">
      <c r="B6" s="63"/>
      <c r="F6" s="64"/>
    </row>
    <row r="7" spans="2:14" ht="21" x14ac:dyDescent="0.4">
      <c r="B7" s="65" t="s">
        <v>596</v>
      </c>
      <c r="F7" s="64"/>
    </row>
    <row r="8" spans="2:14" ht="21" x14ac:dyDescent="0.4">
      <c r="B8" s="65" t="s">
        <v>597</v>
      </c>
      <c r="F8" s="64"/>
    </row>
    <row r="9" spans="2:14" x14ac:dyDescent="0.3">
      <c r="B9" s="69"/>
      <c r="F9" s="64"/>
    </row>
    <row r="10" spans="2:14" x14ac:dyDescent="0.3">
      <c r="B10" s="86" t="s">
        <v>598</v>
      </c>
      <c r="F10" s="64"/>
    </row>
    <row r="11" spans="2:14" x14ac:dyDescent="0.3">
      <c r="B11" s="636" t="s">
        <v>623</v>
      </c>
      <c r="C11" s="637"/>
      <c r="D11" s="637"/>
      <c r="E11" s="637"/>
      <c r="F11" s="638"/>
    </row>
    <row r="12" spans="2:14" ht="14.4" customHeight="1" x14ac:dyDescent="0.3">
      <c r="B12" s="636"/>
      <c r="C12" s="637"/>
      <c r="D12" s="637"/>
      <c r="E12" s="637"/>
      <c r="F12" s="638"/>
      <c r="J12" s="85"/>
      <c r="K12" s="85"/>
      <c r="L12" s="85"/>
      <c r="M12" s="85"/>
      <c r="N12" s="85"/>
    </row>
    <row r="13" spans="2:14" x14ac:dyDescent="0.3">
      <c r="B13" s="636"/>
      <c r="C13" s="637"/>
      <c r="D13" s="637"/>
      <c r="E13" s="637"/>
      <c r="F13" s="638"/>
      <c r="J13" s="85"/>
      <c r="K13" s="85"/>
      <c r="L13" s="85"/>
      <c r="M13" s="85"/>
      <c r="N13" s="85"/>
    </row>
    <row r="14" spans="2:14" x14ac:dyDescent="0.3">
      <c r="B14" s="636"/>
      <c r="C14" s="637"/>
      <c r="D14" s="637"/>
      <c r="E14" s="637"/>
      <c r="F14" s="638"/>
      <c r="J14" s="85"/>
      <c r="K14" s="85"/>
      <c r="L14" s="85"/>
      <c r="M14" s="85"/>
      <c r="N14" s="85"/>
    </row>
    <row r="15" spans="2:14" x14ac:dyDescent="0.3">
      <c r="B15" s="636"/>
      <c r="C15" s="637"/>
      <c r="D15" s="637"/>
      <c r="E15" s="637"/>
      <c r="F15" s="638"/>
      <c r="J15" s="85"/>
      <c r="K15" s="85"/>
      <c r="L15" s="85"/>
      <c r="M15" s="85"/>
      <c r="N15" s="85"/>
    </row>
    <row r="16" spans="2:14" x14ac:dyDescent="0.3">
      <c r="B16" s="636"/>
      <c r="C16" s="637"/>
      <c r="D16" s="637"/>
      <c r="E16" s="637"/>
      <c r="F16" s="638"/>
      <c r="J16" s="85"/>
      <c r="K16" s="85"/>
      <c r="L16" s="85"/>
      <c r="M16" s="85"/>
      <c r="N16" s="85"/>
    </row>
    <row r="17" spans="2:14" x14ac:dyDescent="0.3">
      <c r="B17" s="73"/>
      <c r="F17" s="64"/>
      <c r="J17" s="85"/>
      <c r="K17" s="85"/>
      <c r="L17" s="85"/>
      <c r="M17" s="85"/>
      <c r="N17" s="85"/>
    </row>
    <row r="18" spans="2:14" x14ac:dyDescent="0.3">
      <c r="B18" s="83" t="s">
        <v>592</v>
      </c>
      <c r="C18" s="79"/>
      <c r="D18" s="79"/>
      <c r="F18" s="64"/>
    </row>
    <row r="19" spans="2:14" x14ac:dyDescent="0.3">
      <c r="B19" s="648" t="s">
        <v>600</v>
      </c>
      <c r="C19" s="649"/>
      <c r="D19" s="649"/>
      <c r="E19" s="649"/>
      <c r="F19" s="650"/>
    </row>
    <row r="20" spans="2:14" x14ac:dyDescent="0.3">
      <c r="B20" s="648"/>
      <c r="C20" s="649"/>
      <c r="D20" s="649"/>
      <c r="E20" s="649"/>
      <c r="F20" s="650"/>
    </row>
    <row r="21" spans="2:14" x14ac:dyDescent="0.3">
      <c r="B21" s="648"/>
      <c r="C21" s="649"/>
      <c r="D21" s="649"/>
      <c r="E21" s="649"/>
      <c r="F21" s="650"/>
    </row>
    <row r="22" spans="2:14" x14ac:dyDescent="0.3">
      <c r="B22" s="97"/>
      <c r="C22" s="84" t="s">
        <v>593</v>
      </c>
      <c r="F22" s="64"/>
    </row>
    <row r="23" spans="2:14" ht="15.6" x14ac:dyDescent="0.3">
      <c r="B23" s="35"/>
      <c r="C23" s="84" t="s">
        <v>594</v>
      </c>
      <c r="F23" s="64"/>
    </row>
    <row r="24" spans="2:14" ht="15.6" x14ac:dyDescent="0.3">
      <c r="B24" s="98"/>
      <c r="C24" s="84" t="s">
        <v>599</v>
      </c>
      <c r="F24" s="64"/>
    </row>
    <row r="25" spans="2:14" ht="15.6" x14ac:dyDescent="0.3">
      <c r="B25" s="87"/>
      <c r="C25" s="84"/>
      <c r="F25" s="64"/>
    </row>
    <row r="26" spans="2:14" x14ac:dyDescent="0.3">
      <c r="B26" s="88" t="s">
        <v>601</v>
      </c>
      <c r="F26" s="64"/>
    </row>
    <row r="27" spans="2:14" ht="16.8" customHeight="1" x14ac:dyDescent="0.3">
      <c r="B27" s="651" t="s">
        <v>998</v>
      </c>
      <c r="C27" s="652"/>
      <c r="D27" s="652"/>
      <c r="E27" s="652"/>
      <c r="F27" s="653"/>
      <c r="G27" s="79"/>
      <c r="H27" s="79"/>
      <c r="I27" s="79"/>
    </row>
    <row r="28" spans="2:14" x14ac:dyDescent="0.3">
      <c r="B28" s="651"/>
      <c r="C28" s="652"/>
      <c r="D28" s="652"/>
      <c r="E28" s="652"/>
      <c r="F28" s="653"/>
    </row>
    <row r="29" spans="2:14" x14ac:dyDescent="0.3">
      <c r="B29" s="651"/>
      <c r="C29" s="652"/>
      <c r="D29" s="652"/>
      <c r="E29" s="652"/>
      <c r="F29" s="653"/>
    </row>
    <row r="30" spans="2:14" x14ac:dyDescent="0.3">
      <c r="B30" s="651"/>
      <c r="C30" s="652"/>
      <c r="D30" s="652"/>
      <c r="E30" s="652"/>
      <c r="F30" s="653"/>
    </row>
    <row r="31" spans="2:14" x14ac:dyDescent="0.3">
      <c r="B31" s="651"/>
      <c r="C31" s="652"/>
      <c r="D31" s="652"/>
      <c r="E31" s="652"/>
      <c r="F31" s="653"/>
    </row>
    <row r="32" spans="2:14" x14ac:dyDescent="0.3">
      <c r="B32" s="651"/>
      <c r="C32" s="652"/>
      <c r="D32" s="652"/>
      <c r="E32" s="652"/>
      <c r="F32" s="653"/>
    </row>
    <row r="33" spans="2:6" x14ac:dyDescent="0.3">
      <c r="B33" s="651"/>
      <c r="C33" s="652"/>
      <c r="D33" s="652"/>
      <c r="E33" s="652"/>
      <c r="F33" s="653"/>
    </row>
    <row r="34" spans="2:6" x14ac:dyDescent="0.3">
      <c r="B34" s="651"/>
      <c r="C34" s="652"/>
      <c r="D34" s="652"/>
      <c r="E34" s="652"/>
      <c r="F34" s="653"/>
    </row>
    <row r="35" spans="2:6" x14ac:dyDescent="0.3">
      <c r="B35" s="651"/>
      <c r="C35" s="652"/>
      <c r="D35" s="652"/>
      <c r="E35" s="652"/>
      <c r="F35" s="653"/>
    </row>
    <row r="36" spans="2:6" x14ac:dyDescent="0.3">
      <c r="B36" s="651"/>
      <c r="C36" s="652"/>
      <c r="D36" s="652"/>
      <c r="E36" s="652"/>
      <c r="F36" s="653"/>
    </row>
    <row r="37" spans="2:6" x14ac:dyDescent="0.3">
      <c r="B37" s="104"/>
      <c r="C37" s="105"/>
      <c r="D37" s="105"/>
      <c r="E37" s="105"/>
      <c r="F37" s="106"/>
    </row>
    <row r="38" spans="2:6" ht="15" customHeight="1" x14ac:dyDescent="0.3">
      <c r="B38" s="88" t="s">
        <v>602</v>
      </c>
      <c r="C38" s="96"/>
      <c r="D38" s="96"/>
      <c r="E38" s="105"/>
      <c r="F38" s="106"/>
    </row>
    <row r="39" spans="2:6" ht="15" customHeight="1" x14ac:dyDescent="0.3">
      <c r="B39" s="654" t="s">
        <v>609</v>
      </c>
      <c r="C39" s="655"/>
      <c r="D39" s="655"/>
      <c r="E39" s="655"/>
      <c r="F39" s="656"/>
    </row>
    <row r="40" spans="2:6" ht="15" customHeight="1" x14ac:dyDescent="0.3">
      <c r="B40" s="654"/>
      <c r="C40" s="655"/>
      <c r="D40" s="655"/>
      <c r="E40" s="655"/>
      <c r="F40" s="656"/>
    </row>
    <row r="41" spans="2:6" ht="15" customHeight="1" x14ac:dyDescent="0.3">
      <c r="B41" s="654"/>
      <c r="C41" s="655"/>
      <c r="D41" s="655"/>
      <c r="E41" s="655"/>
      <c r="F41" s="656"/>
    </row>
    <row r="42" spans="2:6" ht="15" customHeight="1" x14ac:dyDescent="0.3">
      <c r="B42" s="654"/>
      <c r="C42" s="655"/>
      <c r="D42" s="655"/>
      <c r="E42" s="655"/>
      <c r="F42" s="656"/>
    </row>
    <row r="43" spans="2:6" ht="15" customHeight="1" x14ac:dyDescent="0.3">
      <c r="B43" s="654"/>
      <c r="C43" s="655"/>
      <c r="D43" s="655"/>
      <c r="E43" s="655"/>
      <c r="F43" s="656"/>
    </row>
    <row r="44" spans="2:6" ht="15" customHeight="1" x14ac:dyDescent="0.3">
      <c r="B44" s="99" t="s">
        <v>61</v>
      </c>
      <c r="C44" s="92" t="s">
        <v>603</v>
      </c>
      <c r="D44" s="107"/>
      <c r="E44" s="107"/>
      <c r="F44" s="108"/>
    </row>
    <row r="45" spans="2:6" ht="15" customHeight="1" x14ac:dyDescent="0.3">
      <c r="B45" s="99" t="s">
        <v>62</v>
      </c>
      <c r="C45" s="93" t="s">
        <v>610</v>
      </c>
      <c r="D45" s="107"/>
      <c r="E45" s="107"/>
      <c r="F45" s="108"/>
    </row>
    <row r="46" spans="2:6" ht="15" customHeight="1" x14ac:dyDescent="0.3">
      <c r="B46" s="91"/>
      <c r="C46" s="89"/>
      <c r="D46" s="89"/>
      <c r="E46" s="89"/>
      <c r="F46" s="90"/>
    </row>
    <row r="47" spans="2:6" ht="15" customHeight="1" x14ac:dyDescent="0.3">
      <c r="B47" s="654" t="s">
        <v>604</v>
      </c>
      <c r="C47" s="655"/>
      <c r="D47" s="655"/>
      <c r="E47" s="655"/>
      <c r="F47" s="656"/>
    </row>
    <row r="48" spans="2:6" ht="15" customHeight="1" x14ac:dyDescent="0.3">
      <c r="B48" s="654"/>
      <c r="C48" s="655"/>
      <c r="D48" s="655"/>
      <c r="E48" s="655"/>
      <c r="F48" s="656"/>
    </row>
    <row r="49" spans="2:6" ht="15" customHeight="1" x14ac:dyDescent="0.3">
      <c r="B49" s="654"/>
      <c r="C49" s="655"/>
      <c r="D49" s="655"/>
      <c r="E49" s="655"/>
      <c r="F49" s="656"/>
    </row>
    <row r="50" spans="2:6" ht="15" customHeight="1" x14ac:dyDescent="0.3">
      <c r="B50" s="94" t="s">
        <v>605</v>
      </c>
      <c r="C50" s="107"/>
      <c r="D50" s="107"/>
      <c r="E50" s="107"/>
      <c r="F50" s="108"/>
    </row>
    <row r="51" spans="2:6" ht="15" customHeight="1" x14ac:dyDescent="0.3">
      <c r="B51" s="654" t="s">
        <v>611</v>
      </c>
      <c r="C51" s="655"/>
      <c r="D51" s="655"/>
      <c r="E51" s="655"/>
      <c r="F51" s="656"/>
    </row>
    <row r="52" spans="2:6" ht="15" customHeight="1" x14ac:dyDescent="0.3">
      <c r="B52" s="654"/>
      <c r="C52" s="655"/>
      <c r="D52" s="655"/>
      <c r="E52" s="655"/>
      <c r="F52" s="656"/>
    </row>
    <row r="53" spans="2:6" x14ac:dyDescent="0.3">
      <c r="B53" s="654"/>
      <c r="C53" s="655"/>
      <c r="D53" s="655"/>
      <c r="E53" s="655"/>
      <c r="F53" s="656"/>
    </row>
    <row r="54" spans="2:6" x14ac:dyDescent="0.3">
      <c r="B54" s="70" t="s">
        <v>595</v>
      </c>
      <c r="F54" s="64"/>
    </row>
    <row r="55" spans="2:6" x14ac:dyDescent="0.3">
      <c r="B55" s="648" t="s">
        <v>606</v>
      </c>
      <c r="C55" s="649"/>
      <c r="D55" s="649"/>
      <c r="E55" s="649"/>
      <c r="F55" s="650"/>
    </row>
    <row r="56" spans="2:6" x14ac:dyDescent="0.3">
      <c r="B56" s="648"/>
      <c r="C56" s="649"/>
      <c r="D56" s="649"/>
      <c r="E56" s="649"/>
      <c r="F56" s="650"/>
    </row>
    <row r="57" spans="2:6" x14ac:dyDescent="0.3">
      <c r="B57" s="648"/>
      <c r="C57" s="649"/>
      <c r="D57" s="649"/>
      <c r="E57" s="649"/>
      <c r="F57" s="650"/>
    </row>
    <row r="58" spans="2:6" x14ac:dyDescent="0.3">
      <c r="B58" s="648"/>
      <c r="C58" s="649"/>
      <c r="D58" s="649"/>
      <c r="E58" s="649"/>
      <c r="F58" s="650"/>
    </row>
    <row r="59" spans="2:6" x14ac:dyDescent="0.3">
      <c r="B59" s="63"/>
      <c r="F59" s="64"/>
    </row>
    <row r="60" spans="2:6" x14ac:dyDescent="0.3">
      <c r="B60" s="70" t="s">
        <v>624</v>
      </c>
      <c r="F60" s="64"/>
    </row>
    <row r="61" spans="2:6" ht="14.4" customHeight="1" x14ac:dyDescent="0.3">
      <c r="B61" s="648" t="s">
        <v>625</v>
      </c>
      <c r="C61" s="649"/>
      <c r="D61" s="649"/>
      <c r="E61" s="649"/>
      <c r="F61" s="650"/>
    </row>
    <row r="62" spans="2:6" x14ac:dyDescent="0.3">
      <c r="B62" s="648"/>
      <c r="C62" s="649"/>
      <c r="D62" s="649"/>
      <c r="E62" s="649"/>
      <c r="F62" s="650"/>
    </row>
    <row r="63" spans="2:6" x14ac:dyDescent="0.3">
      <c r="B63" s="648"/>
      <c r="C63" s="649"/>
      <c r="D63" s="649"/>
      <c r="E63" s="649"/>
      <c r="F63" s="650"/>
    </row>
    <row r="64" spans="2:6" x14ac:dyDescent="0.3">
      <c r="B64" s="648"/>
      <c r="C64" s="649"/>
      <c r="D64" s="649"/>
      <c r="E64" s="649"/>
      <c r="F64" s="650"/>
    </row>
    <row r="65" spans="2:6" x14ac:dyDescent="0.3">
      <c r="B65" s="648"/>
      <c r="C65" s="649"/>
      <c r="D65" s="649"/>
      <c r="E65" s="649"/>
      <c r="F65" s="650"/>
    </row>
    <row r="66" spans="2:6" x14ac:dyDescent="0.3">
      <c r="B66" s="648"/>
      <c r="C66" s="649"/>
      <c r="D66" s="649"/>
      <c r="E66" s="649"/>
      <c r="F66" s="650"/>
    </row>
    <row r="67" spans="2:6" x14ac:dyDescent="0.3">
      <c r="B67" s="648"/>
      <c r="C67" s="649"/>
      <c r="D67" s="649"/>
      <c r="E67" s="649"/>
      <c r="F67" s="650"/>
    </row>
    <row r="68" spans="2:6" x14ac:dyDescent="0.3">
      <c r="B68" s="63"/>
      <c r="F68" s="64"/>
    </row>
    <row r="69" spans="2:6" x14ac:dyDescent="0.3">
      <c r="B69" s="70" t="s">
        <v>960</v>
      </c>
      <c r="F69" s="64"/>
    </row>
    <row r="70" spans="2:6" ht="6" customHeight="1" x14ac:dyDescent="0.3">
      <c r="B70" s="70"/>
      <c r="F70" s="64"/>
    </row>
    <row r="71" spans="2:6" ht="14.4" customHeight="1" x14ac:dyDescent="0.3">
      <c r="B71" s="648" t="s">
        <v>961</v>
      </c>
      <c r="C71" s="649"/>
      <c r="D71" s="649"/>
      <c r="E71" s="649"/>
      <c r="F71" s="650"/>
    </row>
    <row r="72" spans="2:6" x14ac:dyDescent="0.3">
      <c r="B72" s="648"/>
      <c r="C72" s="649"/>
      <c r="D72" s="649"/>
      <c r="E72" s="649"/>
      <c r="F72" s="650"/>
    </row>
    <row r="73" spans="2:6" x14ac:dyDescent="0.3">
      <c r="B73" s="648"/>
      <c r="C73" s="649"/>
      <c r="D73" s="649"/>
      <c r="E73" s="649"/>
      <c r="F73" s="650"/>
    </row>
    <row r="74" spans="2:6" x14ac:dyDescent="0.3">
      <c r="B74" s="648"/>
      <c r="C74" s="649"/>
      <c r="D74" s="649"/>
      <c r="E74" s="649"/>
      <c r="F74" s="650"/>
    </row>
    <row r="75" spans="2:6" x14ac:dyDescent="0.3">
      <c r="B75" s="648"/>
      <c r="C75" s="649"/>
      <c r="D75" s="649"/>
      <c r="E75" s="649"/>
      <c r="F75" s="650"/>
    </row>
    <row r="76" spans="2:6" x14ac:dyDescent="0.3">
      <c r="B76" s="648"/>
      <c r="C76" s="649"/>
      <c r="D76" s="649"/>
      <c r="E76" s="649"/>
      <c r="F76" s="650"/>
    </row>
    <row r="77" spans="2:6" ht="15" customHeight="1" x14ac:dyDescent="0.3">
      <c r="B77" s="630" t="s">
        <v>1102</v>
      </c>
      <c r="C77" s="111"/>
      <c r="D77" s="111"/>
      <c r="E77" s="111"/>
      <c r="F77" s="112"/>
    </row>
    <row r="78" spans="2:6" ht="14.4" customHeight="1" x14ac:dyDescent="0.3">
      <c r="B78" s="642" t="s">
        <v>1103</v>
      </c>
      <c r="C78" s="643"/>
      <c r="D78" s="643"/>
      <c r="E78" s="643"/>
      <c r="F78" s="644"/>
    </row>
    <row r="79" spans="2:6" x14ac:dyDescent="0.3">
      <c r="B79" s="645"/>
      <c r="C79" s="646"/>
      <c r="D79" s="646"/>
      <c r="E79" s="646"/>
      <c r="F79" s="647"/>
    </row>
    <row r="80" spans="2:6" x14ac:dyDescent="0.3">
      <c r="B80" s="116"/>
      <c r="C80" s="116"/>
      <c r="D80" s="116"/>
      <c r="E80" s="116"/>
      <c r="F80" s="116"/>
    </row>
    <row r="81" spans="2:6" x14ac:dyDescent="0.3">
      <c r="B81" s="116"/>
      <c r="C81" s="116"/>
      <c r="D81" s="116"/>
      <c r="E81" s="116"/>
      <c r="F81" s="116"/>
    </row>
    <row r="82" spans="2:6" x14ac:dyDescent="0.3">
      <c r="B82" s="116"/>
      <c r="C82" s="116"/>
      <c r="D82" s="116"/>
      <c r="E82" s="116"/>
      <c r="F82" s="116"/>
    </row>
  </sheetData>
  <sheetProtection algorithmName="SHA-512" hashValue="uMF2dmmDG3IhOfkDw+vcRU7mHlOeLjlQYunzo8H2q38QH2sasEHvTdMpiNrp7gUbCgHQ85mpLKcvJWrYAgWLtA==" saltValue="u+QHKQiVrafzyS/smtZvpQ==" spinCount="100000" sheet="1" objects="1" scenarios="1"/>
  <mergeCells count="10">
    <mergeCell ref="B78:F79"/>
    <mergeCell ref="B71:F76"/>
    <mergeCell ref="B61:F67"/>
    <mergeCell ref="B11:F16"/>
    <mergeCell ref="B19:F21"/>
    <mergeCell ref="B55:F58"/>
    <mergeCell ref="B27:F36"/>
    <mergeCell ref="B39:F43"/>
    <mergeCell ref="B47:F49"/>
    <mergeCell ref="B51:F53"/>
  </mergeCells>
  <hyperlinks>
    <hyperlink ref="B77:F77" r:id="rId1" display="https://llh.hessen.de/unternehmen/agrarpolitik-und-foerderung/halm/halm-2-richtlinien/" xr:uid="{277FCD0B-A3F8-4C10-AAA5-27D51AA0D9A9}"/>
    <hyperlink ref="B77" r:id="rId2" xr:uid="{BC5D281E-D7ED-492E-883A-EBEBA70EFBDD}"/>
  </hyperlinks>
  <pageMargins left="0.7" right="0.7" top="0.78740157499999996" bottom="0.78740157499999996" header="0.3" footer="0.3"/>
  <pageSetup paperSize="9" orientation="portrait" r:id="rId3"/>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1"/>
  <dimension ref="B1:AY251"/>
  <sheetViews>
    <sheetView showGridLines="0" zoomScaleNormal="100" workbookViewId="0">
      <selection activeCell="F11" sqref="F11"/>
    </sheetView>
  </sheetViews>
  <sheetFormatPr baseColWidth="10" defaultColWidth="8.88671875" defaultRowHeight="14.4" x14ac:dyDescent="0.3"/>
  <cols>
    <col min="1" max="1" width="0.44140625" customWidth="1"/>
    <col min="2" max="2" width="6" customWidth="1"/>
    <col min="4" max="4" width="28.109375" customWidth="1"/>
    <col min="5" max="5" width="11.109375" customWidth="1"/>
    <col min="6" max="6" width="33.21875" customWidth="1"/>
    <col min="7" max="7" width="11.21875" hidden="1" customWidth="1"/>
    <col min="8" max="8" width="30.21875" customWidth="1"/>
    <col min="9" max="9" width="11" hidden="1" customWidth="1"/>
    <col min="10" max="10" width="13.6640625" customWidth="1"/>
    <col min="11" max="11" width="13.6640625" hidden="1" customWidth="1"/>
    <col min="12" max="13" width="14.109375" customWidth="1"/>
    <col min="14" max="14" width="15.21875" customWidth="1"/>
    <col min="15" max="16" width="15.6640625" hidden="1" customWidth="1"/>
    <col min="17" max="17" width="10.88671875" customWidth="1"/>
    <col min="18" max="18" width="14.109375" customWidth="1"/>
    <col min="19" max="19" width="11.33203125" customWidth="1"/>
    <col min="20" max="20" width="10.88671875" customWidth="1"/>
    <col min="21" max="21" width="12.109375" customWidth="1"/>
    <col min="22" max="23" width="10.88671875" customWidth="1"/>
    <col min="25" max="28" width="13.33203125" customWidth="1"/>
    <col min="29" max="29" width="12.33203125" customWidth="1"/>
    <col min="30" max="30" width="12.44140625" customWidth="1"/>
    <col min="31" max="31" width="20.88671875" customWidth="1"/>
    <col min="32" max="32" width="61.5546875" customWidth="1"/>
    <col min="33" max="34" width="8.88671875" hidden="1" customWidth="1"/>
    <col min="35" max="35" width="17.88671875" hidden="1" customWidth="1"/>
    <col min="36" max="51" width="8.88671875" hidden="1" customWidth="1"/>
    <col min="52" max="54" width="8.88671875" customWidth="1"/>
  </cols>
  <sheetData>
    <row r="1" spans="2:44" ht="21.6" thickBot="1" x14ac:dyDescent="0.45">
      <c r="B1" s="23" t="s">
        <v>0</v>
      </c>
      <c r="AH1" t="s">
        <v>77</v>
      </c>
      <c r="AJ1" s="147">
        <f>AJ2-SUM(AJ6:AJ21)</f>
        <v>0</v>
      </c>
      <c r="AL1" t="s">
        <v>985</v>
      </c>
      <c r="AP1" t="s">
        <v>1044</v>
      </c>
      <c r="AR1">
        <f>COUNTIF(N51:N250,"&gt;30")</f>
        <v>0</v>
      </c>
    </row>
    <row r="2" spans="2:44" ht="18" thickTop="1" x14ac:dyDescent="0.35">
      <c r="B2" s="142" t="s">
        <v>1047</v>
      </c>
      <c r="C2" s="143"/>
      <c r="D2" s="143"/>
      <c r="E2" s="143"/>
      <c r="F2" s="143"/>
      <c r="G2" s="143"/>
      <c r="H2" s="143"/>
      <c r="I2" s="143"/>
      <c r="J2" s="143"/>
      <c r="K2" s="143"/>
      <c r="L2" s="143"/>
      <c r="M2" s="143"/>
      <c r="N2" s="143"/>
      <c r="O2" s="143"/>
      <c r="P2" s="143"/>
      <c r="Q2" s="143"/>
      <c r="R2" s="143"/>
      <c r="S2" s="126"/>
      <c r="AG2" t="str">
        <f>IFERROR(IF(AND(F51&lt;&gt;"",G51="nein"),VLOOKUP('Rechner_ÖR2uHALM2C.1'!E51,Datengrundlage!$A$4:$P$34,3,FALSE),IF(AND('Rechner_ÖR2uHALM2C.1'!E51&lt;&gt;"",'Rechner_ÖR2uHALM2C.1'!G51="ja",VLOOKUP('Rechner_ÖR2uHALM2C.1'!E51,Datengrundlage!$A$4:$P$34,3,FALSE)="Leguminose, großkörnig"),"Leguminosenmischkultur, großkörnig",IF(AND('Rechner_ÖR2uHALM2C.1'!E51&lt;&gt;"",'Rechner_ÖR2uHALM2C.1'!G51="ja",VLOOKUP('Rechner_ÖR2uHALM2C.1'!E51,Datengrundlage!$A$4:$P$34,3,FALSE)="Leguminose, kleinkörnig"),"Leguminosenmischkultur, kleinkörnig",IF(AND('Rechner_ÖR2uHALM2C.1'!E51&lt;&gt;"",'Rechner_ÖR2uHALM2C.1'!G51="ja"),"Sonstige Mischkultur",0)))),"")</f>
        <v/>
      </c>
      <c r="AH2" t="s">
        <v>78</v>
      </c>
      <c r="AJ2">
        <f t="array" ref="AJ2">SUM(IF($E$51:$E$250="",0,1/COUNTIF($E$51:$E$250,E51:E250)))</f>
        <v>0</v>
      </c>
      <c r="AP2" t="s">
        <v>1045</v>
      </c>
      <c r="AR2">
        <f>AN9</f>
        <v>0</v>
      </c>
    </row>
    <row r="3" spans="2:44" ht="17.399999999999999" x14ac:dyDescent="0.35">
      <c r="B3" s="144" t="s">
        <v>1048</v>
      </c>
      <c r="C3" s="633"/>
      <c r="D3" s="633"/>
      <c r="E3" s="633"/>
      <c r="F3" s="633"/>
      <c r="G3" s="633"/>
      <c r="H3" s="633"/>
      <c r="I3" s="633"/>
      <c r="J3" s="633"/>
      <c r="K3" s="633"/>
      <c r="L3" s="633"/>
      <c r="M3" s="633"/>
      <c r="N3" s="633"/>
      <c r="O3" s="633"/>
      <c r="P3" s="633"/>
      <c r="Q3" s="633"/>
      <c r="R3" s="633"/>
      <c r="S3" s="127"/>
      <c r="AP3" t="s">
        <v>1046</v>
      </c>
      <c r="AR3">
        <f>AR1-AR2</f>
        <v>0</v>
      </c>
    </row>
    <row r="4" spans="2:44" ht="17.399999999999999" x14ac:dyDescent="0.35">
      <c r="B4" s="144" t="s">
        <v>1049</v>
      </c>
      <c r="C4" s="633"/>
      <c r="D4" s="633"/>
      <c r="E4" s="633"/>
      <c r="F4" s="633"/>
      <c r="G4" s="633"/>
      <c r="H4" s="633"/>
      <c r="I4" s="633"/>
      <c r="J4" s="633"/>
      <c r="K4" s="633"/>
      <c r="L4" s="633"/>
      <c r="M4" s="633"/>
      <c r="N4" s="633"/>
      <c r="O4" s="633"/>
      <c r="P4" s="633"/>
      <c r="Q4" s="633"/>
      <c r="R4" s="633"/>
      <c r="S4" s="127"/>
    </row>
    <row r="5" spans="2:44" ht="18" thickBot="1" x14ac:dyDescent="0.4">
      <c r="B5" s="634" t="s">
        <v>1104</v>
      </c>
      <c r="C5" s="635"/>
      <c r="D5" s="635"/>
      <c r="E5" s="635"/>
      <c r="F5" s="635"/>
      <c r="G5" s="635"/>
      <c r="H5" s="635"/>
      <c r="I5" s="635"/>
      <c r="J5" s="635"/>
      <c r="K5" s="635"/>
      <c r="L5" s="635"/>
      <c r="M5" s="635"/>
      <c r="N5" s="145"/>
      <c r="O5" s="145"/>
      <c r="P5" s="145"/>
      <c r="Q5" s="145"/>
      <c r="R5" s="145"/>
      <c r="S5" s="128"/>
    </row>
    <row r="6" spans="2:44" ht="18.600000000000001" thickTop="1" x14ac:dyDescent="0.35">
      <c r="Q6" s="2"/>
      <c r="AH6" t="s">
        <v>1039</v>
      </c>
      <c r="AJ6">
        <f>Datengrundlage!AE237</f>
        <v>0</v>
      </c>
      <c r="AL6">
        <v>610</v>
      </c>
      <c r="AM6">
        <f>SUMIF($E$51:$E$250,AL6,$M$51:$M$250)</f>
        <v>0</v>
      </c>
      <c r="AN6" t="str">
        <f>IF(AM6&gt;=40,"ja","nein")</f>
        <v>nein</v>
      </c>
    </row>
    <row r="7" spans="2:44" ht="18" x14ac:dyDescent="0.35">
      <c r="B7" s="24" t="s">
        <v>48</v>
      </c>
      <c r="Q7" s="3"/>
      <c r="AH7" t="s">
        <v>1038</v>
      </c>
      <c r="AJ7">
        <f>Datengrundlage!AE245</f>
        <v>0</v>
      </c>
      <c r="AL7">
        <v>650</v>
      </c>
      <c r="AM7">
        <f>SUMIF($E$51:$E$250,AL7,$M$51:$M$250)</f>
        <v>0</v>
      </c>
      <c r="AN7" t="str">
        <f t="shared" ref="AN7:AN8" si="0">IF(AM7&gt;=40,"ja","nein")</f>
        <v>nein</v>
      </c>
    </row>
    <row r="8" spans="2:44" x14ac:dyDescent="0.3">
      <c r="AH8" t="s">
        <v>548</v>
      </c>
      <c r="AJ8">
        <f>Datengrundlage!AE127</f>
        <v>0</v>
      </c>
      <c r="AL8">
        <v>720</v>
      </c>
      <c r="AM8">
        <f>SUMIF($E$51:$E$250,AL8,$N$51:$N$250)</f>
        <v>0</v>
      </c>
      <c r="AN8" t="str">
        <f t="shared" si="0"/>
        <v>nein</v>
      </c>
    </row>
    <row r="9" spans="2:44" ht="18" x14ac:dyDescent="0.35">
      <c r="B9" s="27" t="s">
        <v>11</v>
      </c>
      <c r="C9" s="6"/>
      <c r="D9" s="6"/>
      <c r="E9" s="151" t="str">
        <f>IF(F11=" - bitte wählen -", "Bitte Status der Beantragung wählen",IF(AND(F11="ja",B15="a",B21="a",B25="a",B29="a",B31="a",B23="a",B27="a",OR(B19="a",B20="a")),"Förderung erscheint möglich (bitte prüfen)",IF(AND(F11="nein",B15="a",B21="a",B25="a",B29="a",B31="a",B23="a",B27="a",OR(B19="a",B20="a")),"Öko-Regelung 2 nicht beantragt, aber Förderung erscheint möglich","Eingabe voraussichtlich nicht förderfähig")))</f>
        <v>Bitte Status der Beantragung wählen</v>
      </c>
      <c r="F9" s="151"/>
      <c r="G9" s="151"/>
      <c r="J9" s="658" t="s">
        <v>566</v>
      </c>
      <c r="K9" s="658"/>
      <c r="L9" s="658"/>
      <c r="M9" s="56"/>
      <c r="Q9" s="27" t="s">
        <v>15</v>
      </c>
      <c r="R9" s="6"/>
      <c r="S9" s="6"/>
      <c r="T9" s="660" t="str">
        <f>IF(E9="nicht förderfähig!","Grundanforderung aus Öko-Regelung nicht erfüllt!",IF(E9="Förderung erscheint möglich (bitte prüfen)","Grundanforderung aus Öko-Regelung 2 erfüllt",IF(E9="Öko-Regelung 2 nicht beantragt, aber Förderung erscheint möglich","Grundanforderung erfüllt, aber keine Öko-Regelung 2-Förderung","")))</f>
        <v/>
      </c>
      <c r="U9" s="660"/>
      <c r="V9" s="660"/>
      <c r="W9" s="660"/>
      <c r="X9" s="660"/>
      <c r="Y9" s="660"/>
      <c r="Z9" s="660"/>
      <c r="AA9" s="660"/>
      <c r="AB9" s="660"/>
      <c r="AC9" s="10"/>
      <c r="AH9" t="s">
        <v>573</v>
      </c>
      <c r="AJ9">
        <f>Datengrundlage!AE138</f>
        <v>0</v>
      </c>
      <c r="AL9" t="s">
        <v>1045</v>
      </c>
      <c r="AN9">
        <f>COUNTIF(AN6:AN8,"ja")</f>
        <v>0</v>
      </c>
    </row>
    <row r="10" spans="2:44" ht="15.6" customHeight="1" thickBot="1" x14ac:dyDescent="0.35">
      <c r="J10" s="657" t="s">
        <v>964</v>
      </c>
      <c r="K10" s="657"/>
      <c r="L10" s="657"/>
      <c r="M10" s="57"/>
      <c r="Z10" s="28" t="s">
        <v>76</v>
      </c>
      <c r="AH10" t="s">
        <v>574</v>
      </c>
      <c r="AJ10">
        <f>Datengrundlage!AE148</f>
        <v>0</v>
      </c>
    </row>
    <row r="11" spans="2:44" ht="18.600000000000001" thickBot="1" x14ac:dyDescent="0.4">
      <c r="B11" s="5" t="s">
        <v>10</v>
      </c>
      <c r="C11" s="6"/>
      <c r="D11" s="6"/>
      <c r="E11" s="6"/>
      <c r="F11" s="120" t="s">
        <v>53</v>
      </c>
      <c r="G11" s="117"/>
      <c r="J11" s="657"/>
      <c r="K11" s="657"/>
      <c r="L11" s="657"/>
      <c r="M11" s="57"/>
      <c r="Q11" s="43" t="str">
        <f>IF(AND(Q10&gt;=10,Q10&lt;=12),"Empfehlung: Pufferfläche einplanen","")</f>
        <v/>
      </c>
      <c r="R11" s="6"/>
      <c r="S11" s="6"/>
      <c r="T11" s="6"/>
      <c r="U11" s="6"/>
      <c r="V11" s="6"/>
      <c r="W11" s="6"/>
      <c r="X11" s="661" t="s">
        <v>61</v>
      </c>
      <c r="Y11" s="662"/>
      <c r="Z11" t="s">
        <v>57</v>
      </c>
      <c r="AB11" s="29">
        <v>65</v>
      </c>
      <c r="AC11" s="29"/>
      <c r="AH11" t="s">
        <v>953</v>
      </c>
      <c r="AJ11">
        <f>Datengrundlage!AE159</f>
        <v>0</v>
      </c>
    </row>
    <row r="12" spans="2:44" ht="15.6" x14ac:dyDescent="0.3">
      <c r="B12" t="s">
        <v>50</v>
      </c>
      <c r="J12" s="657"/>
      <c r="K12" s="657"/>
      <c r="L12" s="657"/>
      <c r="M12" s="57"/>
      <c r="Q12" s="21" t="str">
        <f>IF(Q13&gt;=10,"a","r")</f>
        <v>r</v>
      </c>
      <c r="R12" s="12" t="s">
        <v>16</v>
      </c>
      <c r="S12" s="13"/>
      <c r="T12" s="13"/>
      <c r="U12" s="13"/>
      <c r="V12" s="13"/>
      <c r="W12" s="13"/>
      <c r="X12" s="45"/>
      <c r="Y12" s="58"/>
      <c r="Z12" t="s">
        <v>58</v>
      </c>
      <c r="AB12" s="29">
        <v>45</v>
      </c>
      <c r="AC12" s="29"/>
      <c r="AH12" t="s">
        <v>954</v>
      </c>
      <c r="AJ12">
        <f>Datengrundlage!AE168</f>
        <v>0</v>
      </c>
    </row>
    <row r="13" spans="2:44" ht="15.6" x14ac:dyDescent="0.3">
      <c r="H13" s="20"/>
      <c r="I13" s="20"/>
      <c r="J13" s="20"/>
      <c r="K13" s="20"/>
      <c r="Q13" s="22">
        <f>SUMIF($H$51:$H$250,"Leguminosen, großkörnig",$M$51:$M$250)+SUMIF($H$51:$H$250,"Leguminosenmischung, großkörnig",$M$51:$M$250)</f>
        <v>0</v>
      </c>
      <c r="R13" s="15" t="s">
        <v>71</v>
      </c>
      <c r="S13" s="7"/>
      <c r="T13" s="7"/>
      <c r="U13" s="7"/>
      <c r="V13" s="7"/>
      <c r="W13" s="7"/>
      <c r="X13" s="7"/>
      <c r="Y13" s="16"/>
      <c r="Z13" s="682" t="str">
        <f>IF(X11="keine Teilnahme","",IF(AND(Q12="a",OR(T9="Grundanforderung aus Öko-Regelung 2 erfüllt",E9="Öko-Regelung 2 nicht beantragt, aber Förderung erscheint möglich")),"Voraussetzungen erfüllt","Voraussetzungen nicht erfüllt!"))</f>
        <v/>
      </c>
      <c r="AA13" s="683"/>
      <c r="AB13" s="684"/>
      <c r="AC13" s="53"/>
      <c r="AH13" t="s">
        <v>955</v>
      </c>
      <c r="AJ13">
        <f>Datengrundlage!AE178</f>
        <v>0</v>
      </c>
    </row>
    <row r="14" spans="2:44" ht="18.600000000000001" thickBot="1" x14ac:dyDescent="0.4">
      <c r="B14" s="5" t="s">
        <v>64</v>
      </c>
      <c r="C14" s="6"/>
      <c r="D14" s="6"/>
      <c r="E14" s="6"/>
      <c r="F14" s="6"/>
      <c r="G14" s="6"/>
      <c r="H14" s="20"/>
      <c r="I14" s="20"/>
      <c r="J14" s="20"/>
      <c r="K14" s="20"/>
      <c r="Q14" s="43" t="str">
        <f>IF(AND(Q13&gt;=10,Q13&lt;=12),"Empfehlung: Pufferfläche einplanen","")</f>
        <v/>
      </c>
      <c r="AH14" t="s">
        <v>956</v>
      </c>
      <c r="AJ14">
        <f>Datengrundlage!AE187</f>
        <v>0</v>
      </c>
    </row>
    <row r="15" spans="2:44" ht="15.6" customHeight="1" thickBot="1" x14ac:dyDescent="0.4">
      <c r="B15" s="21" t="str">
        <f>IF(OR(B16&gt;=4.999,B16="ok"),"a","r")</f>
        <v>r</v>
      </c>
      <c r="C15" s="12" t="s">
        <v>12</v>
      </c>
      <c r="D15" s="13"/>
      <c r="E15" s="13"/>
      <c r="F15" s="13"/>
      <c r="G15" s="14"/>
      <c r="Q15" s="5" t="s">
        <v>3</v>
      </c>
      <c r="R15" s="6"/>
      <c r="S15" s="6"/>
      <c r="T15" s="141" t="s">
        <v>613</v>
      </c>
      <c r="U15" s="6"/>
      <c r="V15" s="6"/>
      <c r="W15" s="6"/>
      <c r="X15" s="661" t="s">
        <v>61</v>
      </c>
      <c r="Y15" s="662"/>
      <c r="Z15" t="s">
        <v>57</v>
      </c>
      <c r="AB15" s="29">
        <v>65</v>
      </c>
      <c r="AC15" s="29"/>
      <c r="AH15" t="s">
        <v>957</v>
      </c>
      <c r="AJ15">
        <f>Datengrundlage!AE196</f>
        <v>0</v>
      </c>
    </row>
    <row r="16" spans="2:44" ht="15.6" x14ac:dyDescent="0.3">
      <c r="B16" s="11">
        <f>IF(AN9&gt;=1,"ok",AJ1)</f>
        <v>0</v>
      </c>
      <c r="C16" s="15" t="str">
        <f>IF(B16="ok","Hauptfruchtarten über beetweisen Anbau mit ≥ 5 Kulturen erfüllt","aktuelle Anzahl Hauptfruchtarten (bei Zusammenfassung der Mischkulturen und HFA &lt; 10 % Flächenanteil sowie ohne Brachen)")</f>
        <v>aktuelle Anzahl Hauptfruchtarten (bei Zusammenfassung der Mischkulturen und HFA &lt; 10 % Flächenanteil sowie ohne Brachen)</v>
      </c>
      <c r="D16" s="7"/>
      <c r="E16" s="7"/>
      <c r="F16" s="7"/>
      <c r="G16" s="16"/>
      <c r="Q16" s="21" t="str">
        <f>IF(AND(Q17&gt;=40,F39="konventionell"),"a",IF(AND(Q17&gt;=30,F39="ökologisch"),"a","r"))</f>
        <v>r</v>
      </c>
      <c r="R16" s="12" t="str">
        <f>IF(F39="konventionell","mind. 40 % Flächenanteil mit blühenden Kulturen (konventionell)",IF(F39="ökologisch","mind. 30 % Flächenanteil mit blühenden Kulturen (ökologisch)","mind. 40 % Flächenanteil mit blühenden Kulturen (konventionell)"))</f>
        <v>mind. 40 % Flächenanteil mit blühenden Kulturen (konventionell)</v>
      </c>
      <c r="S16" s="13"/>
      <c r="T16" s="13"/>
      <c r="U16" s="13"/>
      <c r="V16" s="13"/>
      <c r="W16" s="13"/>
      <c r="X16" s="45"/>
      <c r="Y16" s="58"/>
      <c r="Z16" t="s">
        <v>58</v>
      </c>
      <c r="AB16" s="29">
        <v>45</v>
      </c>
      <c r="AC16" s="29"/>
      <c r="AH16" t="s">
        <v>958</v>
      </c>
      <c r="AJ16">
        <f>Datengrundlage!AE205</f>
        <v>0</v>
      </c>
    </row>
    <row r="17" spans="2:36" ht="15.6" x14ac:dyDescent="0.3">
      <c r="C17" s="95" t="s">
        <v>1059</v>
      </c>
      <c r="D17" s="43"/>
      <c r="E17" s="43"/>
      <c r="F17" s="43"/>
      <c r="G17" s="43"/>
      <c r="Q17" s="22">
        <f>SUMIF(S51:S250,"ja",M51:M250)</f>
        <v>0</v>
      </c>
      <c r="R17" s="15" t="s">
        <v>5</v>
      </c>
      <c r="S17" s="7"/>
      <c r="T17" s="7"/>
      <c r="U17" s="7"/>
      <c r="V17" s="7"/>
      <c r="W17" s="7"/>
      <c r="X17" s="7"/>
      <c r="Y17" s="16"/>
      <c r="AH17" t="s">
        <v>959</v>
      </c>
      <c r="AJ17">
        <f>Datengrundlage!AE214</f>
        <v>0</v>
      </c>
    </row>
    <row r="18" spans="2:36" ht="18" x14ac:dyDescent="0.35">
      <c r="B18" s="5" t="s">
        <v>13</v>
      </c>
      <c r="C18" s="6"/>
      <c r="D18" s="6"/>
      <c r="E18" s="6"/>
      <c r="F18" s="6"/>
      <c r="G18" s="6"/>
      <c r="Q18" s="21" t="str">
        <f>IF(Q19&lt;=25,"a","r")</f>
        <v>a</v>
      </c>
      <c r="R18" s="12" t="s">
        <v>6</v>
      </c>
      <c r="S18" s="13"/>
      <c r="T18" s="13"/>
      <c r="U18" s="13"/>
      <c r="V18" s="13"/>
      <c r="W18" s="13"/>
      <c r="X18" s="13"/>
      <c r="Y18" s="14"/>
      <c r="AH18" t="s">
        <v>963</v>
      </c>
      <c r="AJ18">
        <f>Datengrundlage!AE226</f>
        <v>0</v>
      </c>
    </row>
    <row r="19" spans="2:36" ht="15.6" x14ac:dyDescent="0.3">
      <c r="B19" s="21" t="str">
        <f>IF(OR(SUM(COUNTIF(N51:N250,"&lt;10")+COUNTIF(N51:N250,"&gt;30"),-COUNTIF(N51:N250,"0")-AN9)&gt;0,AR3&gt;1),"r","a")</f>
        <v>a</v>
      </c>
      <c r="C19" s="12" t="s">
        <v>992</v>
      </c>
      <c r="D19" s="13"/>
      <c r="E19" s="13"/>
      <c r="F19" s="13"/>
      <c r="G19" s="14"/>
      <c r="H19" s="55"/>
      <c r="Q19" s="22">
        <f>SUMIF(E51:E250,"311",M51:M250)+SUMIF(E51:E250,"312",M51:M250)</f>
        <v>0</v>
      </c>
      <c r="R19" s="15" t="s">
        <v>7</v>
      </c>
      <c r="S19" s="7"/>
      <c r="T19" s="7"/>
      <c r="U19" s="7"/>
      <c r="V19" s="7"/>
      <c r="W19" s="7"/>
      <c r="X19" s="7"/>
      <c r="Y19" s="16"/>
      <c r="Z19" s="682" t="str">
        <f>IF(X15="keine Teilnahme","",IF(AND(Q16="a",Q18="a",X29="keine Teilnahme",OR(T9="Grundanforderung aus Öko-Regelung 2 erfüllt",E9="Öko-Regelung 2 nicht beantragt, aber Förderung erscheint möglich")),"Voraussetzungen erfüllt",IF(AND(Q16="a",Q18="a",X29="Teilnahme",OR(T9="Grundanforderung aus Öko-Regelung 2 erfüllt",E9="Öko-Regelung 2 nicht beantragt, aber Förderung erscheint möglich")),"Kombination beachten!","Voraussetzungen nicht erfüllt!")))</f>
        <v/>
      </c>
      <c r="AA19" s="683"/>
      <c r="AB19" s="684"/>
      <c r="AC19" s="53"/>
      <c r="AH19" t="s">
        <v>1036</v>
      </c>
      <c r="AJ19">
        <f>Datengrundlage!AE264</f>
        <v>0</v>
      </c>
    </row>
    <row r="20" spans="2:36" ht="16.2" thickBot="1" x14ac:dyDescent="0.35">
      <c r="B20" s="21" t="str">
        <f>IF(AND(OR(B16="ok",B16&gt;5,B16+AJ21&gt;=5),OR(SUMIF(O51:O250,"X",M51:M250)&gt;10,SUMIF(O51:O250,"",M51:M250)&gt;90),AR3&lt;1),"a","r")</f>
        <v>r</v>
      </c>
      <c r="C20" s="15" t="s">
        <v>993</v>
      </c>
      <c r="D20" s="7"/>
      <c r="E20" s="7"/>
      <c r="F20" s="7"/>
      <c r="G20" s="16"/>
      <c r="Q20" s="43" t="str">
        <f>IF(OR(AND(Q17&gt;=40,Q17&lt;=44,F39="konventionell"),AND(Q19&gt;=22,Q19&lt;=25,F39="konventionell")),"Empfehlung: Pufferfläche einplanen",IF(OR(AND(Q17&gt;=30,Q17&lt;=34,F39="ökologisch"),AND(Q19&gt;=22,Q19&lt;=25,F39="ökologisch")),"Empfehlung: Pufferfläche einplanen",""))</f>
        <v/>
      </c>
      <c r="AH20" t="s">
        <v>1037</v>
      </c>
      <c r="AJ20">
        <f>Datengrundlage!AE274</f>
        <v>0</v>
      </c>
    </row>
    <row r="21" spans="2:36" ht="18.600000000000001" thickBot="1" x14ac:dyDescent="0.4">
      <c r="B21" s="21" t="str">
        <f>IF(B22&lt;=30,"a","r")</f>
        <v>a</v>
      </c>
      <c r="C21" s="12" t="s">
        <v>973</v>
      </c>
      <c r="D21" s="13"/>
      <c r="E21" s="13"/>
      <c r="F21" s="13"/>
      <c r="G21" s="14"/>
      <c r="Q21" s="5" t="s">
        <v>4</v>
      </c>
      <c r="R21" s="6"/>
      <c r="S21" s="6"/>
      <c r="T21" s="6"/>
      <c r="U21" s="6"/>
      <c r="V21" s="6"/>
      <c r="W21" s="6"/>
      <c r="X21" s="661" t="s">
        <v>61</v>
      </c>
      <c r="Y21" s="662"/>
      <c r="Z21" t="s">
        <v>57</v>
      </c>
      <c r="AB21" s="29">
        <v>65</v>
      </c>
      <c r="AC21" s="29"/>
      <c r="AH21" t="s">
        <v>1055</v>
      </c>
      <c r="AJ21" s="147">
        <f>Datengrundlage!AD325</f>
        <v>0</v>
      </c>
    </row>
    <row r="22" spans="2:36" ht="15.6" x14ac:dyDescent="0.3">
      <c r="B22" s="22">
        <f>SUMIF($H$51:$H$250,"Leguminosenmischung, großkörnig",$M$51:$M$250)</f>
        <v>0</v>
      </c>
      <c r="C22" s="15" t="s">
        <v>975</v>
      </c>
      <c r="D22" s="7"/>
      <c r="E22" s="7"/>
      <c r="F22" s="7"/>
      <c r="G22" s="16"/>
      <c r="H22" s="43" t="str">
        <f>IF(AND(B22&gt;=27,B22&lt;=30),"Empfehlung: Pufferfläche einplanen","")</f>
        <v/>
      </c>
      <c r="Q22" s="21" t="str">
        <f>IF(Q23&gt;=25,"a","r")</f>
        <v>r</v>
      </c>
      <c r="R22" s="12" t="s">
        <v>8</v>
      </c>
      <c r="S22" s="13"/>
      <c r="T22" s="13"/>
      <c r="U22" s="13"/>
      <c r="V22" s="13"/>
      <c r="W22" s="13"/>
      <c r="X22" s="45"/>
      <c r="Y22" s="58"/>
      <c r="Z22" t="s">
        <v>58</v>
      </c>
      <c r="AB22" s="29">
        <v>45</v>
      </c>
      <c r="AC22" s="29"/>
    </row>
    <row r="23" spans="2:36" ht="15.6" x14ac:dyDescent="0.3">
      <c r="B23" s="21" t="str">
        <f>IF(B24&lt;=30,"a","r")</f>
        <v>a</v>
      </c>
      <c r="C23" s="12" t="s">
        <v>976</v>
      </c>
      <c r="D23" s="13"/>
      <c r="E23" s="13"/>
      <c r="F23" s="13"/>
      <c r="G23" s="14"/>
      <c r="Q23" s="22">
        <f>SUMIF($T$51:$T$250,"ja",$M$51:$M$250)</f>
        <v>0</v>
      </c>
      <c r="R23" s="15" t="s">
        <v>9</v>
      </c>
      <c r="S23" s="7"/>
      <c r="T23" s="7"/>
      <c r="U23" s="7"/>
      <c r="V23" s="7"/>
      <c r="W23" s="7"/>
      <c r="X23" s="7"/>
      <c r="Y23" s="16"/>
      <c r="Z23" s="682" t="str">
        <f>IF(X21="keine Teilnahme","",IF(AND(Q22="a",OR(T9="Grundanforderung aus Öko-Regelung 2 erfüllt",E9="Öko-Regelung 2 nicht beantragt, aber Förderung erscheint möglich")),"Voraussetzungen erfüllt","Voraussetzungen nicht erfüllt!"))</f>
        <v/>
      </c>
      <c r="AA23" s="683"/>
      <c r="AB23" s="684"/>
      <c r="AC23" s="29"/>
    </row>
    <row r="24" spans="2:36" ht="16.2" thickBot="1" x14ac:dyDescent="0.35">
      <c r="B24" s="22">
        <f>SUMIF($H$51:$H$250,"Leguminosenmischung, kleinkörnig",$M$51:$M$250)</f>
        <v>0</v>
      </c>
      <c r="C24" s="15" t="s">
        <v>974</v>
      </c>
      <c r="D24" s="7"/>
      <c r="E24" s="7"/>
      <c r="F24" s="7"/>
      <c r="G24" s="16"/>
      <c r="H24" s="43" t="str">
        <f>IF(AND(B24&gt;=27,B24&lt;=30),"Empfehlung: Pufferfläche einplanen","")</f>
        <v/>
      </c>
      <c r="Q24" s="43" t="str">
        <f>IF(AND(Q23&gt;=25,Q23&lt;=27.5),"Empfehlung: Pufferfläche einplanen","")</f>
        <v/>
      </c>
      <c r="R24" s="13"/>
      <c r="S24" s="13"/>
      <c r="T24" s="13"/>
      <c r="U24" s="13"/>
      <c r="V24" s="13"/>
      <c r="W24" s="13"/>
      <c r="X24" s="13"/>
      <c r="Y24" s="13"/>
      <c r="Z24" s="39"/>
      <c r="AB24" s="29"/>
      <c r="AC24" s="29"/>
    </row>
    <row r="25" spans="2:36" ht="18.600000000000001" thickBot="1" x14ac:dyDescent="0.4">
      <c r="B25" s="21" t="str">
        <f>IF(B26&lt;=30,"a","r")</f>
        <v>a</v>
      </c>
      <c r="C25" s="12" t="s">
        <v>977</v>
      </c>
      <c r="D25" s="13"/>
      <c r="E25" s="13"/>
      <c r="F25" s="13"/>
      <c r="G25" s="14"/>
      <c r="Q25" s="5" t="s">
        <v>551</v>
      </c>
      <c r="R25" s="6"/>
      <c r="S25" s="6"/>
      <c r="T25" s="6"/>
      <c r="U25" s="6"/>
      <c r="V25" s="6"/>
      <c r="W25" s="6"/>
      <c r="X25" s="661" t="s">
        <v>61</v>
      </c>
      <c r="Y25" s="662"/>
      <c r="Z25" t="s">
        <v>57</v>
      </c>
      <c r="AB25" s="29">
        <v>65</v>
      </c>
      <c r="AC25" s="53"/>
    </row>
    <row r="26" spans="2:36" ht="18" x14ac:dyDescent="0.4">
      <c r="B26" s="22">
        <f>SUMIF($H$51:$H$250,"Wintermischkultur",$M$51:$M$250)+SUMIF($H$51:$H$250,"Wintermischkultur / Getreide",$M$51:$M$250)</f>
        <v>0</v>
      </c>
      <c r="C26" s="15" t="s">
        <v>994</v>
      </c>
      <c r="D26" s="7"/>
      <c r="E26" s="7"/>
      <c r="F26" s="7"/>
      <c r="G26" s="16"/>
      <c r="H26" s="43" t="str">
        <f>IF(AND(B26&gt;=27,B26&lt;=30),"Empfehlung: Pufferfläche einplanen","")</f>
        <v/>
      </c>
      <c r="Q26" s="21" t="str">
        <f>IF(AND(Q27&lt;=0.2,Q27&gt;0),"a","r")</f>
        <v>r</v>
      </c>
      <c r="R26" s="17" t="s">
        <v>63</v>
      </c>
      <c r="S26" s="18"/>
      <c r="T26" s="18"/>
      <c r="U26" s="18"/>
      <c r="V26" s="18"/>
      <c r="W26" s="18"/>
      <c r="X26" s="7"/>
      <c r="Y26" s="16"/>
      <c r="Z26" t="s">
        <v>58</v>
      </c>
      <c r="AB26" s="29">
        <v>50</v>
      </c>
    </row>
    <row r="27" spans="2:36" ht="18" x14ac:dyDescent="0.4">
      <c r="B27" s="21" t="str">
        <f>IF(B28&lt;=30,"a","r")</f>
        <v>a</v>
      </c>
      <c r="C27" s="12" t="s">
        <v>978</v>
      </c>
      <c r="D27" s="13"/>
      <c r="E27" s="13"/>
      <c r="F27" s="13"/>
      <c r="G27" s="14"/>
      <c r="Q27" s="25" t="str">
        <f>IFERROR(SUM(W51:W250)/(SUMIFS($R$51:$R$250,Q51:Q250,"ja",I51:I250,"AL")+SUMIFS($R$51:$R$250,Q51:Q250,"ja",I51:I250,"DK")),"0,0")</f>
        <v>0,0</v>
      </c>
      <c r="R27" s="17" t="s">
        <v>73</v>
      </c>
      <c r="S27" s="18"/>
      <c r="T27" s="18"/>
      <c r="U27" s="18"/>
      <c r="V27" s="18"/>
      <c r="W27" s="18"/>
      <c r="X27" s="18"/>
      <c r="Y27" s="19"/>
      <c r="Z27" s="682" t="str">
        <f>IF(X25="keine Teilnahme","",IF(AND(Q26="a",OR(T9="Grundanforderung aus Öko-Regelung 2 erfüllt",E9="Öko-Regelung 2 nicht beantragt, aber Förderung erscheint möglich")),"Voraussetzungen erfüllt","Voraussetzungen nicht erfüllt!"))</f>
        <v/>
      </c>
      <c r="AA27" s="683"/>
      <c r="AB27" s="684"/>
    </row>
    <row r="28" spans="2:36" ht="16.2" thickBot="1" x14ac:dyDescent="0.35">
      <c r="B28" s="22">
        <f>SUMIF($H$51:$H$250,"Sommermischkultur",$M$51:$M$250)+SUMIF($H$51:$H$250,"Sommermischkultur / Getreide",$M$51:$M$250)</f>
        <v>0</v>
      </c>
      <c r="C28" s="15" t="s">
        <v>995</v>
      </c>
      <c r="D28" s="7"/>
      <c r="E28" s="7"/>
      <c r="F28" s="7"/>
      <c r="G28" s="16"/>
      <c r="H28" s="43" t="str">
        <f>IF(AND(B28&gt;=27,B28&lt;=30),"Empfehlung: Pufferfläche einplanen","")</f>
        <v/>
      </c>
    </row>
    <row r="29" spans="2:36" ht="18.600000000000001" thickBot="1" x14ac:dyDescent="0.4">
      <c r="B29" s="21" t="str">
        <f>IF(B30&lt;=66,"a","r")</f>
        <v>a</v>
      </c>
      <c r="C29" s="12" t="s">
        <v>59</v>
      </c>
      <c r="D29" s="13"/>
      <c r="E29" s="13"/>
      <c r="F29" s="13"/>
      <c r="G29" s="14"/>
      <c r="Q29" s="5" t="s">
        <v>560</v>
      </c>
      <c r="R29" s="6"/>
      <c r="S29" s="6"/>
      <c r="T29" s="141" t="s">
        <v>614</v>
      </c>
      <c r="U29" s="6"/>
      <c r="V29" s="6"/>
      <c r="W29" s="6"/>
      <c r="X29" s="661" t="s">
        <v>61</v>
      </c>
      <c r="Y29" s="662"/>
      <c r="Z29" t="s">
        <v>57</v>
      </c>
      <c r="AB29" s="29">
        <v>65</v>
      </c>
      <c r="AC29" s="29"/>
    </row>
    <row r="30" spans="2:36" ht="15.6" x14ac:dyDescent="0.3">
      <c r="B30" s="22">
        <f>SUMIF($H$51:$H$250,"Getreide",$M$51:$M$250)+SUMIF($H$51:$H$250,"Getreidemischkultur",$M$51:$M$250)+SUMIF($H$51:$H$250,"Ackerfutter / Getreide",$M$51:$M$250)+SUMIF($H$51:$H$250,"Sonstiges / Getreide",$M$51:$M$250)+SUMIF($H$51:$H$250,"Zierpflanze / Getreide",$M$51:$M$250)+SUMIF($H$51:$H$250,"Wintermischkultur / Getreide",$M$51:$M$250)+SUMIF($H$51:$H$250,"Sommermischkultur / Getreide",$M$51:$M$250)</f>
        <v>0</v>
      </c>
      <c r="C30" s="15" t="s">
        <v>14</v>
      </c>
      <c r="D30" s="7"/>
      <c r="E30" s="7"/>
      <c r="F30" s="7"/>
      <c r="G30" s="16"/>
      <c r="H30" s="43" t="str">
        <f>IF(AND(B30&gt;=61,B30&lt;=66),"Empfehlung: Pufferfläche einplanen","")</f>
        <v/>
      </c>
      <c r="Q30" s="21" t="str">
        <f>IF(Q31&gt;=40,"a","r")</f>
        <v>r</v>
      </c>
      <c r="R30" s="12" t="s">
        <v>561</v>
      </c>
      <c r="S30" s="13"/>
      <c r="T30" s="13"/>
      <c r="U30" s="13"/>
      <c r="V30" s="13"/>
      <c r="W30" s="13"/>
      <c r="X30" s="45"/>
      <c r="Y30" s="58"/>
      <c r="Z30" t="s">
        <v>58</v>
      </c>
      <c r="AB30" s="29">
        <v>65</v>
      </c>
      <c r="AC30" s="29"/>
    </row>
    <row r="31" spans="2:36" ht="15.6" x14ac:dyDescent="0.3">
      <c r="B31" s="21" t="str">
        <f>IF(B32&gt;=10,"a","r")</f>
        <v>r</v>
      </c>
      <c r="C31" s="12" t="s">
        <v>540</v>
      </c>
      <c r="D31" s="13"/>
      <c r="E31" s="13"/>
      <c r="F31" s="13"/>
      <c r="G31" s="14"/>
      <c r="Q31" s="22">
        <f>SUMIF($U$51:$U$250,"ja",$M$51:$M$250)</f>
        <v>0</v>
      </c>
      <c r="R31" s="15" t="s">
        <v>563</v>
      </c>
      <c r="S31" s="7"/>
      <c r="T31" s="7"/>
      <c r="U31" s="7"/>
      <c r="V31" s="7"/>
      <c r="W31" s="7"/>
      <c r="X31" s="7"/>
      <c r="Y31" s="16"/>
      <c r="AB31" s="29"/>
      <c r="AC31" s="53"/>
    </row>
    <row r="32" spans="2:36" ht="18" customHeight="1" x14ac:dyDescent="0.3">
      <c r="B32" s="22">
        <f>SUMIF($H$51:$H$250,"Leguminosen, großkörnig",$M$51:$M$250)+SUMIF($H$51:$H$250,"Leguminosenmischung, großkörnig",$M$51:$M$250)+SUMIF($H$51:$H$250,"Leguminosen, kleinkörnig",$M$51:$M$250)+SUMIF($H$51:$H$250,"Leguminosenmischung, kleinkörnig",$M$51:$M$250)+SUMIF($H$51:$H$250,"Ackerfutter / Leguminose",$M$51:$M$250)+SUMIF($H$51:$H$250,"Küchenkraut / Leguminose",$M$51:$M$250)</f>
        <v>0</v>
      </c>
      <c r="C32" s="15" t="s">
        <v>530</v>
      </c>
      <c r="D32" s="7"/>
      <c r="E32" s="7"/>
      <c r="F32" s="7"/>
      <c r="G32" s="16"/>
      <c r="H32" s="43" t="str">
        <f>IF(AND(B32&gt;=10,B32&lt;=12),"Empfehlung: Pufferfläche einplanen","")</f>
        <v/>
      </c>
      <c r="L32" s="47"/>
      <c r="Q32" s="21" t="str">
        <f>IF(Q33&lt;=20,"a","r")</f>
        <v>a</v>
      </c>
      <c r="R32" s="12" t="s">
        <v>562</v>
      </c>
      <c r="S32" s="13"/>
      <c r="T32" s="13"/>
      <c r="U32" s="13"/>
      <c r="V32" s="13"/>
      <c r="W32" s="13"/>
      <c r="X32" s="13"/>
      <c r="Y32" s="14"/>
      <c r="AB32" s="29"/>
      <c r="AC32" s="29"/>
    </row>
    <row r="33" spans="2:31" ht="16.2" thickBot="1" x14ac:dyDescent="0.35">
      <c r="Q33" s="22">
        <f>SUMIF(E51:E250,"603",M51:M250)+SUMIF(E51:E250,"411",M51:M250)+SUMIF(E51:E250,"919",M51:M250)+SUMIF(E51:E250,"171",M51:M250)+SUMIF(E51:E250,"601",M51:M250)+SUMIF(E51:E250,"602",M51:M250)+SUMIF(E51:E250,"606",M51:M250)+SUMIF(E51:E250,"151",M51:M250)+SUMIF(E51:E250,"251",M51:M250)</f>
        <v>0</v>
      </c>
      <c r="R33" s="52" t="s">
        <v>612</v>
      </c>
      <c r="S33" s="6"/>
      <c r="T33" s="6"/>
      <c r="U33" s="6"/>
      <c r="V33" s="6"/>
      <c r="W33" s="6"/>
      <c r="X33" s="7"/>
      <c r="Y33" s="16"/>
      <c r="Z33" s="682" t="str">
        <f>IF(X29="keine Teilnahme","",IF(AND(Q30="a",Q32="a",X15="keine Teilnahme",OR(T9="Grundanforderung aus Öko-Regelung 2 erfüllt",E9="Öko-Regelung 2 nicht beantragt, aber Förderung erscheint möglich")),"Voraussetzungen erfüllt",IF(AND(Q30="a",Q32="a",X15="Teilnahme",OR(T9="Grundanforderung aus Öko-Regelung 2 erfüllt",E9="Öko-Regelung 2 nicht beantragt, aber Förderung erscheint möglich")),"Kombination beachten!","Voraussetzungen nicht erfüllt!")))</f>
        <v/>
      </c>
      <c r="AA33" s="683"/>
      <c r="AB33" s="684"/>
      <c r="AC33" s="29"/>
    </row>
    <row r="34" spans="2:31" ht="18" thickBot="1" x14ac:dyDescent="0.4">
      <c r="B34" s="102" t="s">
        <v>713</v>
      </c>
      <c r="C34" s="6"/>
      <c r="D34" s="6"/>
      <c r="E34" s="103"/>
      <c r="F34" s="120" t="s">
        <v>716</v>
      </c>
      <c r="G34" s="117"/>
      <c r="Q34" s="43" t="str">
        <f>IF(OR(AND(Q31&gt;=40,Q31&lt;=44),AND(Q33&lt;=21,Q33&gt;=18)),"Empfehlung: Pufferfläche einplanen","")</f>
        <v/>
      </c>
      <c r="AC34" s="29"/>
    </row>
    <row r="35" spans="2:31" x14ac:dyDescent="0.3">
      <c r="AC35" s="29"/>
    </row>
    <row r="36" spans="2:31" x14ac:dyDescent="0.3">
      <c r="AC36" s="29"/>
    </row>
    <row r="37" spans="2:31" ht="18" x14ac:dyDescent="0.35">
      <c r="B37" s="24" t="s">
        <v>49</v>
      </c>
      <c r="AC37" s="53"/>
    </row>
    <row r="38" spans="2:31" ht="15" thickBot="1" x14ac:dyDescent="0.35"/>
    <row r="39" spans="2:31" ht="16.2" thickBot="1" x14ac:dyDescent="0.35">
      <c r="B39" s="7" t="s">
        <v>1</v>
      </c>
      <c r="C39" s="6"/>
      <c r="D39" s="6"/>
      <c r="E39" s="6"/>
      <c r="F39" s="125" t="s">
        <v>53</v>
      </c>
      <c r="G39" s="118"/>
      <c r="H39" s="95" t="str">
        <f>IF(AND($B$16&gt;3,$F$39=" - bitte wählen -"),"Bitte die Wirtschaftsform auswählen!","")</f>
        <v/>
      </c>
    </row>
    <row r="40" spans="2:31" ht="18" x14ac:dyDescent="0.35">
      <c r="B40" t="s">
        <v>568</v>
      </c>
      <c r="F40" s="26"/>
      <c r="G40" s="26"/>
      <c r="Q40" s="24" t="s">
        <v>79</v>
      </c>
    </row>
    <row r="41" spans="2:31" ht="5.4" customHeight="1" x14ac:dyDescent="0.3">
      <c r="Q41" s="6"/>
      <c r="R41" s="6"/>
      <c r="S41" s="6"/>
      <c r="T41" s="6"/>
      <c r="U41" s="6"/>
      <c r="V41" s="6"/>
      <c r="W41" s="6"/>
      <c r="X41" s="6"/>
      <c r="Y41" s="6"/>
      <c r="Z41" s="6"/>
      <c r="AA41" s="6"/>
      <c r="AB41" s="6"/>
    </row>
    <row r="42" spans="2:31" ht="18" customHeight="1" x14ac:dyDescent="0.35">
      <c r="B42" s="7" t="s">
        <v>70</v>
      </c>
      <c r="C42" s="6"/>
      <c r="D42" s="6"/>
      <c r="E42" s="6"/>
      <c r="F42" s="123">
        <f>SUMIF($I$51:$I$250,"AL",$L$51:$L$250)+SUMIF($I$51:$I$250,"AL KN",$L$51:$L$250)</f>
        <v>0</v>
      </c>
      <c r="G42" s="119"/>
      <c r="H42" s="43" t="str">
        <f>IF(F42&lt;F45,"Es wurde mehr Ackerfläche erfasst als zur Verfügung steht!","")</f>
        <v/>
      </c>
      <c r="I42" s="43"/>
      <c r="J42" s="43"/>
      <c r="K42" s="43"/>
      <c r="L42" s="43"/>
      <c r="M42" s="43"/>
      <c r="Q42" s="38" t="s">
        <v>80</v>
      </c>
      <c r="R42" s="39"/>
      <c r="S42" s="39"/>
      <c r="T42" s="39"/>
      <c r="U42" s="39"/>
      <c r="V42" s="39"/>
      <c r="W42" s="39"/>
      <c r="X42" s="39"/>
      <c r="Y42" s="670">
        <f>SUM(Y51:Y250)</f>
        <v>0</v>
      </c>
      <c r="Z42" s="670"/>
      <c r="AA42" s="670"/>
      <c r="AB42" s="671"/>
      <c r="AC42" s="49"/>
      <c r="AD42" s="664" t="s">
        <v>566</v>
      </c>
      <c r="AE42" s="664"/>
    </row>
    <row r="43" spans="2:31" ht="18" customHeight="1" x14ac:dyDescent="0.35">
      <c r="B43" s="122" t="s">
        <v>710</v>
      </c>
      <c r="C43" s="121"/>
      <c r="D43" s="121"/>
      <c r="Q43" s="40" t="s">
        <v>81</v>
      </c>
      <c r="Y43" s="672">
        <f>SUM(Z51:Z250)+SUM(AA51:AA250)+SUM(AB51:AB250)+SUM(AD51:AD250)+SUM(AC51:AC250)</f>
        <v>0</v>
      </c>
      <c r="Z43" s="672"/>
      <c r="AA43" s="672"/>
      <c r="AB43" s="673"/>
      <c r="AC43" s="49"/>
      <c r="AD43" s="665" t="s">
        <v>558</v>
      </c>
      <c r="AE43" s="665"/>
    </row>
    <row r="44" spans="2:31" ht="5.4" customHeight="1" x14ac:dyDescent="0.3">
      <c r="Q44" s="50"/>
      <c r="AB44" s="51"/>
      <c r="AD44" s="665"/>
      <c r="AE44" s="665"/>
    </row>
    <row r="45" spans="2:31" ht="18" x14ac:dyDescent="0.35">
      <c r="B45" s="687" t="s">
        <v>567</v>
      </c>
      <c r="C45" s="688"/>
      <c r="D45" s="688"/>
      <c r="E45" s="689"/>
      <c r="F45" s="123">
        <f>SUMIF($I$51:$I$250,"AL",$L$51:$L$250)</f>
        <v>0</v>
      </c>
      <c r="G45" s="119"/>
      <c r="M45" s="136"/>
      <c r="O45" s="136"/>
      <c r="Q45" s="41" t="s">
        <v>712</v>
      </c>
      <c r="R45" s="6"/>
      <c r="S45" s="6"/>
      <c r="T45" s="6"/>
      <c r="U45" s="6"/>
      <c r="V45" s="6"/>
      <c r="W45" s="6"/>
      <c r="X45" s="6"/>
      <c r="Y45" s="674">
        <f>SUM(Y42:AB43)</f>
        <v>0</v>
      </c>
      <c r="Z45" s="674"/>
      <c r="AA45" s="674"/>
      <c r="AB45" s="675"/>
      <c r="AC45" s="54"/>
      <c r="AD45" s="665"/>
      <c r="AE45" s="665"/>
    </row>
    <row r="46" spans="2:31" ht="15.6" x14ac:dyDescent="0.3">
      <c r="B46" s="687" t="s">
        <v>570</v>
      </c>
      <c r="C46" s="688"/>
      <c r="D46" s="688"/>
      <c r="E46" s="689"/>
      <c r="F46" s="123">
        <f>SUMIF(I51:I250,"AL KN",L51:L250)</f>
        <v>0</v>
      </c>
      <c r="G46" s="119"/>
    </row>
    <row r="49" spans="2:32" ht="18" x14ac:dyDescent="0.35">
      <c r="B49" s="690"/>
      <c r="C49" s="663" t="s">
        <v>17</v>
      </c>
      <c r="D49" s="663" t="s">
        <v>75</v>
      </c>
      <c r="E49" s="659" t="s">
        <v>27</v>
      </c>
      <c r="F49" s="663" t="s">
        <v>18</v>
      </c>
      <c r="G49" s="678" t="s">
        <v>556</v>
      </c>
      <c r="H49" s="663" t="s">
        <v>201</v>
      </c>
      <c r="I49" s="685" t="s">
        <v>19</v>
      </c>
      <c r="J49" s="676" t="s">
        <v>718</v>
      </c>
      <c r="K49" s="678" t="s">
        <v>932</v>
      </c>
      <c r="L49" s="663" t="s">
        <v>20</v>
      </c>
      <c r="M49" s="659" t="s">
        <v>72</v>
      </c>
      <c r="N49" s="659" t="s">
        <v>933</v>
      </c>
      <c r="O49" s="680" t="s">
        <v>972</v>
      </c>
      <c r="P49" s="680" t="s">
        <v>996</v>
      </c>
      <c r="Q49" s="659" t="s">
        <v>1083</v>
      </c>
      <c r="R49" s="659" t="s">
        <v>1084</v>
      </c>
      <c r="S49" s="659" t="s">
        <v>24</v>
      </c>
      <c r="T49" s="659" t="s">
        <v>65</v>
      </c>
      <c r="U49" s="680" t="s">
        <v>564</v>
      </c>
      <c r="V49" s="663" t="s">
        <v>26</v>
      </c>
      <c r="W49" s="659" t="s">
        <v>74</v>
      </c>
      <c r="X49" s="659" t="s">
        <v>21</v>
      </c>
      <c r="Y49" s="667" t="s">
        <v>66</v>
      </c>
      <c r="Z49" s="668"/>
      <c r="AA49" s="668"/>
      <c r="AB49" s="668"/>
      <c r="AC49" s="668"/>
      <c r="AD49" s="669"/>
      <c r="AE49" s="666" t="s">
        <v>69</v>
      </c>
      <c r="AF49" s="663" t="s">
        <v>23</v>
      </c>
    </row>
    <row r="50" spans="2:32" ht="72" customHeight="1" x14ac:dyDescent="0.3">
      <c r="B50" s="690"/>
      <c r="C50" s="663"/>
      <c r="D50" s="663"/>
      <c r="E50" s="659"/>
      <c r="F50" s="663"/>
      <c r="G50" s="679"/>
      <c r="H50" s="663"/>
      <c r="I50" s="686"/>
      <c r="J50" s="677"/>
      <c r="K50" s="679"/>
      <c r="L50" s="663"/>
      <c r="M50" s="659"/>
      <c r="N50" s="659"/>
      <c r="O50" s="681"/>
      <c r="P50" s="681"/>
      <c r="Q50" s="659"/>
      <c r="R50" s="659"/>
      <c r="S50" s="659"/>
      <c r="T50" s="659"/>
      <c r="U50" s="681"/>
      <c r="V50" s="663"/>
      <c r="W50" s="659"/>
      <c r="X50" s="659"/>
      <c r="Y50" s="34" t="s">
        <v>22</v>
      </c>
      <c r="Z50" s="34" t="s">
        <v>1024</v>
      </c>
      <c r="AA50" s="34" t="s">
        <v>1025</v>
      </c>
      <c r="AB50" s="34" t="s">
        <v>1028</v>
      </c>
      <c r="AC50" s="34" t="s">
        <v>1026</v>
      </c>
      <c r="AD50" s="34" t="s">
        <v>1027</v>
      </c>
      <c r="AE50" s="666"/>
      <c r="AF50" s="663"/>
    </row>
    <row r="51" spans="2:32" ht="30" customHeight="1" x14ac:dyDescent="0.3">
      <c r="C51" s="8">
        <v>1</v>
      </c>
      <c r="D51" s="632"/>
      <c r="E51" s="148"/>
      <c r="F51" s="44" t="str">
        <f>IFERROR(VLOOKUP(E51,Datengrundlage!$A$4:$M$502,2,FALSE),(""))</f>
        <v/>
      </c>
      <c r="G51" s="36" t="s">
        <v>55</v>
      </c>
      <c r="H51" s="44" t="str">
        <f>IFERROR(IF(AND(OR(E51=250,E51=434),G51="großkörnig"),"Leguminosenmischung, großkörnig",IF(AND(OR(E51=250,E51=434),G51="kleinkörnig"),"Leguminosenmischung, kleinkörnig",VLOOKUP(E51,Datengrundlage!$A$4:$M$502,6,FALSE))),"")</f>
        <v/>
      </c>
      <c r="I51" s="44" t="str">
        <f>IFERROR(VLOOKUP(E51,Datengrundlage!$A$4:$M$502,3,FALSE),"")</f>
        <v/>
      </c>
      <c r="J51" s="110" t="str">
        <f>IFERROR(VLOOKUP(E51,Datengrundlage!$A$3:$O$502,15,FALSE),"")</f>
        <v/>
      </c>
      <c r="K51" s="110" t="str">
        <f>IFERROR(VLOOKUP(E51,Datengrundlage!$A$3:$P$502,16,FALSE),"")</f>
        <v/>
      </c>
      <c r="L51" s="150">
        <v>1</v>
      </c>
      <c r="M51" s="48" t="str">
        <f t="shared" ref="M51:M82" si="1">IFERROR(IF(AND(OR(I51="AL",I51="DK FF"),F51&lt;&gt;"",I51&lt;&gt;""),(L51/$F$45)*100,IF(AND(OR(I51&lt;&gt;"AL",I51&lt;&gt;"DK FF"),I51&lt;&gt;""),"kein Ackerland","")),"")</f>
        <v/>
      </c>
      <c r="N51" s="31">
        <f t="shared" ref="N51:N82" si="2">IF(K51="0",SUMIF($E$51:$E$250,E51,$M$51:$M$250),SUMIF($J$51:$J$250,J51,$M$51:$M$250))</f>
        <v>0</v>
      </c>
      <c r="O51" s="31" t="str">
        <f t="shared" ref="O51:O82" si="3">IF(AND(N51&lt;10,N51&lt;&gt;0,M51&lt;&gt;"kein Ackerland",E51&lt;&gt;610,E51&lt;&gt;650,E51&lt;&gt;720),"X","")</f>
        <v/>
      </c>
      <c r="P51" s="31" t="str">
        <f t="shared" ref="P51:P82" si="4">IF(OR(E51=610,E51=650,E51=720),"X","")</f>
        <v/>
      </c>
      <c r="Q51" s="631" t="s">
        <v>55</v>
      </c>
      <c r="R51" s="157">
        <f>IF(Q51="ja",L51,0)</f>
        <v>0</v>
      </c>
      <c r="S51" s="30" t="str">
        <f>IFERROR(IF(VLOOKUP(E51,Datengrundlage!$A$4:$M$502,10,FALSE)="x","ja",""),"")</f>
        <v/>
      </c>
      <c r="T51" s="30" t="str">
        <f>IFERROR(IF(VLOOKUP(E51,Datengrundlage!$A$4:$M$502,11,FALSE)="x","ja",""),"")</f>
        <v/>
      </c>
      <c r="U51" s="30" t="str">
        <f>IFERROR(IF(VLOOKUP(E51,Datengrundlage!$A$4:$M$502,12,FALSE)="x","ja",""),"")</f>
        <v/>
      </c>
      <c r="V51" s="110" t="str">
        <f>IFERROR(IF(Q51="ja",VLOOKUP(E51,Datengrundlage!$A$4:$M$502,13,FALSE),""),"")</f>
        <v/>
      </c>
      <c r="W51" s="30" t="str">
        <f>IFERROR(R51*V51,"")</f>
        <v/>
      </c>
      <c r="X51" s="36" t="s">
        <v>54</v>
      </c>
      <c r="Y51" s="32">
        <f t="shared" ref="Y51:Y82" si="5">IF(AND($E$9="Förderung erscheint möglich (bitte prüfen)",I51="AL",$F$34="45 €/ha (in 2023)"),L51*45,IF(AND($E$9="Förderung erscheint möglich (bitte prüfen)",I51="AL",$F$34="60 €/ha (ab 2024)"),L51*60,0))</f>
        <v>0</v>
      </c>
      <c r="Z51" s="32">
        <f t="shared" ref="Z51:Z82" si="6">IF(AND($Z$13="Voraussetzungen erfüllt",$F$39="konventionell",I51="AL",X51="ja",H51&lt;&gt;"AUKM"),L51*$AB$11,IF(AND($Z$13="Voraussetzungen erfüllt",$F$39="ökologisch",I51="AL",X51="ja",H51&lt;&gt;"AUKM"),L51*$AB$12,0))</f>
        <v>0</v>
      </c>
      <c r="AA51" s="32">
        <f t="shared" ref="AA51:AA82" si="7">IF(AND($Z$19="Voraussetzungen erfüllt",$F$39="konventionell",I51="AL",X51="ja",H51&lt;&gt;"AUKM"),L51*$AB$15,IF(AND($Z$19="Voraussetzungen erfüllt",$F$39="ökologisch",I51="AL",X51="ja",H51&lt;&gt;"AUKM"),L51*$AB$16,0))</f>
        <v>0</v>
      </c>
      <c r="AB51" s="32">
        <f t="shared" ref="AB51:AB82" si="8">IF(AND($Z$23="Voraussetzungen erfüllt",$F$39="konventionell",I51="AL",X51="ja",H51&lt;&gt;"AUKM"),L51*$AB$21,IF(AND($Z$23="Voraussetzungen erfüllt",$F$39="ökologisch",I51="AL",X51="ja",H51&lt;&gt;"AUKM"),L51*$AB$22,0))</f>
        <v>0</v>
      </c>
      <c r="AC51" s="32">
        <f t="shared" ref="AC51:AC82" si="9">IF(AND($Z$33="Voraussetzungen erfüllt",$F$39="konventionell",I51="AL",X51="ja",H51&lt;&gt;"AUKM"),L51*$AB$29,IF(AND($Z$33="Voraussetzungen erfüllt",$F$39="ökologisch",I51="AL",X51="ja",H51&lt;&gt;"AUKM"),L51*$AB$30,0))</f>
        <v>0</v>
      </c>
      <c r="AD51" s="32">
        <f t="shared" ref="AD51:AD82" si="10">IF(AND($Z$27="Voraussetzungen erfüllt",$F$39="konventionell",I51="AL",X51="ja",Q51="ja",H51&lt;&gt;"AUKM"),R51*$AB$25,IF(AND($Z$27="Voraussetzungen erfüllt",$F$39="ökologisch",I51="AL",X51="ja",Q51="ja",H51&lt;&gt;"AUKM"),R51*$AB$26,0))</f>
        <v>0</v>
      </c>
      <c r="AE51" s="33">
        <f>SUM(Y51:AD51)</f>
        <v>0</v>
      </c>
      <c r="AF51" s="101" t="str">
        <f t="shared" ref="AF51:AF82" si="11">IF(AND(N51&gt;30,E51&lt;&gt;610,E51&lt;&gt;650,E51&lt;&gt;720),"Flächenanteil dieser Hauptfruchtart ist größer als 30 % (gilt nicht bei beetweisem Anbau)",IF(AND(G51&lt;&gt;"nein",OR(E51&lt;&gt;250,E51&lt;&gt;434)),"Gemengepartner nur bei NC 250 und 434 wählen",IF(AND(V51&gt;0.25,V51&lt;&gt;"",V51&lt;&gt;"nicht förderfähig"),"Der C-Faktor der Kultur ist &gt; 0,25, eine Mulchsaat ist verpflichtend",IF(AND($B$16&gt;3,$F$39=" - bitte wählen -"),"Bitte die Wirtschaftsform auswählen",IF(R51&gt;L51,"Flächenanteil in KWasser2 größer als Gesamtfläche, bitte korrigieren","")))))</f>
        <v/>
      </c>
    </row>
    <row r="52" spans="2:32" ht="30" customHeight="1" x14ac:dyDescent="0.3">
      <c r="C52" s="8">
        <v>2</v>
      </c>
      <c r="D52" s="100"/>
      <c r="E52" s="35"/>
      <c r="F52" s="44" t="str">
        <f>IFERROR(VLOOKUP(E52,Datengrundlage!$A$4:$M$502,2,FALSE),(""))</f>
        <v/>
      </c>
      <c r="G52" s="36" t="s">
        <v>55</v>
      </c>
      <c r="H52" s="44" t="str">
        <f>IFERROR(IF(AND(OR(E52=250,E52=434),G52="großkörnig"),"Leguminosenmischung, großkörnig",IF(AND(OR(E52=250,E52=434),G52="kleinkörnig"),"Leguminosenmischung, kleinkörnig",VLOOKUP(E52,Datengrundlage!$A$4:$M$502,6,FALSE))),"")</f>
        <v/>
      </c>
      <c r="I52" s="44" t="str">
        <f>IFERROR(VLOOKUP(E52,Datengrundlage!$A$4:$M$502,3,FALSE),"")</f>
        <v/>
      </c>
      <c r="J52" s="110" t="str">
        <f>IFERROR(VLOOKUP(E52,Datengrundlage!$A$3:$O$502,15,FALSE),"")</f>
        <v/>
      </c>
      <c r="K52" s="110" t="str">
        <f>IFERROR(VLOOKUP(E52,Datengrundlage!$A$3:$P$502,16,FALSE),"")</f>
        <v/>
      </c>
      <c r="L52" s="37">
        <v>1</v>
      </c>
      <c r="M52" s="48" t="str">
        <f t="shared" si="1"/>
        <v/>
      </c>
      <c r="N52" s="31">
        <f t="shared" si="2"/>
        <v>0</v>
      </c>
      <c r="O52" s="31" t="str">
        <f t="shared" si="3"/>
        <v/>
      </c>
      <c r="P52" s="31" t="str">
        <f t="shared" si="4"/>
        <v/>
      </c>
      <c r="Q52" s="631" t="s">
        <v>55</v>
      </c>
      <c r="R52" s="157">
        <f t="shared" ref="R52:R115" si="12">IF(Q52="ja",L52,0)</f>
        <v>0</v>
      </c>
      <c r="S52" s="30" t="str">
        <f>IFERROR(IF(VLOOKUP(E52,Datengrundlage!$A$4:$M$502,10,FALSE)="x","ja",""),"")</f>
        <v/>
      </c>
      <c r="T52" s="30" t="str">
        <f>IFERROR(IF(VLOOKUP(E52,Datengrundlage!$A$4:$M$502,11,FALSE)="x","ja",""),"")</f>
        <v/>
      </c>
      <c r="U52" s="30" t="str">
        <f>IFERROR(IF(VLOOKUP(E52,Datengrundlage!$A$4:$M$502,12,FALSE)="x","ja",""),"")</f>
        <v/>
      </c>
      <c r="V52" s="110" t="str">
        <f>IFERROR(IF(Q52="ja",VLOOKUP(E52,Datengrundlage!$A$4:$M$502,13,FALSE),""),"")</f>
        <v/>
      </c>
      <c r="W52" s="8" t="str">
        <f>IFERROR(R52*V52,"")</f>
        <v/>
      </c>
      <c r="X52" s="124" t="s">
        <v>54</v>
      </c>
      <c r="Y52" s="32">
        <f t="shared" si="5"/>
        <v>0</v>
      </c>
      <c r="Z52" s="32">
        <f t="shared" si="6"/>
        <v>0</v>
      </c>
      <c r="AA52" s="32">
        <f t="shared" si="7"/>
        <v>0</v>
      </c>
      <c r="AB52" s="32">
        <f t="shared" si="8"/>
        <v>0</v>
      </c>
      <c r="AC52" s="32">
        <f t="shared" si="9"/>
        <v>0</v>
      </c>
      <c r="AD52" s="32">
        <f t="shared" si="10"/>
        <v>0</v>
      </c>
      <c r="AE52" s="9">
        <f t="shared" ref="AE52:AE115" si="13">SUM(Y52:AD52)</f>
        <v>0</v>
      </c>
      <c r="AF52" s="101" t="str">
        <f t="shared" si="11"/>
        <v/>
      </c>
    </row>
    <row r="53" spans="2:32" ht="30" customHeight="1" x14ac:dyDescent="0.3">
      <c r="C53" s="8">
        <v>3</v>
      </c>
      <c r="D53" s="100"/>
      <c r="E53" s="35"/>
      <c r="F53" s="44" t="str">
        <f>IFERROR(VLOOKUP(E53,Datengrundlage!$A$4:$M$502,2,FALSE),(""))</f>
        <v/>
      </c>
      <c r="G53" s="36" t="s">
        <v>55</v>
      </c>
      <c r="H53" s="44" t="str">
        <f>IFERROR(IF(AND(OR(E53=250,E53=434),G53="großkörnig"),"Leguminosenmischung, großkörnig",IF(AND(OR(E53=250,E53=434),G53="kleinkörnig"),"Leguminosenmischung, kleinkörnig",VLOOKUP(E53,Datengrundlage!$A$4:$M$502,6,FALSE))),"")</f>
        <v/>
      </c>
      <c r="I53" s="44" t="str">
        <f>IFERROR(VLOOKUP(E53,Datengrundlage!$A$4:$M$502,3,FALSE),"")</f>
        <v/>
      </c>
      <c r="J53" s="110" t="str">
        <f>IFERROR(VLOOKUP(E53,Datengrundlage!$A$3:$O$502,15,FALSE),"")</f>
        <v/>
      </c>
      <c r="K53" s="110" t="str">
        <f>IFERROR(VLOOKUP(E53,Datengrundlage!$A$3:$P$502,16,FALSE),"")</f>
        <v/>
      </c>
      <c r="L53" s="37">
        <v>1</v>
      </c>
      <c r="M53" s="48" t="str">
        <f t="shared" si="1"/>
        <v/>
      </c>
      <c r="N53" s="31">
        <f t="shared" si="2"/>
        <v>0</v>
      </c>
      <c r="O53" s="31" t="str">
        <f t="shared" si="3"/>
        <v/>
      </c>
      <c r="P53" s="31" t="str">
        <f t="shared" si="4"/>
        <v/>
      </c>
      <c r="Q53" s="631" t="s">
        <v>55</v>
      </c>
      <c r="R53" s="157">
        <f t="shared" si="12"/>
        <v>0</v>
      </c>
      <c r="S53" s="30" t="str">
        <f>IFERROR(IF(VLOOKUP(E53,Datengrundlage!$A$4:$M$502,10,FALSE)="x","ja",""),"")</f>
        <v/>
      </c>
      <c r="T53" s="30" t="str">
        <f>IFERROR(IF(VLOOKUP(E53,Datengrundlage!$A$4:$M$502,11,FALSE)="x","ja",""),"")</f>
        <v/>
      </c>
      <c r="U53" s="30" t="str">
        <f>IFERROR(IF(VLOOKUP(E53,Datengrundlage!$A$4:$M$502,12,FALSE)="x","ja",""),"")</f>
        <v/>
      </c>
      <c r="V53" s="110" t="str">
        <f>IFERROR(IF(Q53="ja",VLOOKUP(E53,Datengrundlage!$A$4:$M$502,13,FALSE),""),"")</f>
        <v/>
      </c>
      <c r="W53" s="8" t="str">
        <f t="shared" ref="W53:W115" si="14">IFERROR(R53*V53,"")</f>
        <v/>
      </c>
      <c r="X53" s="124" t="s">
        <v>54</v>
      </c>
      <c r="Y53" s="32">
        <f t="shared" si="5"/>
        <v>0</v>
      </c>
      <c r="Z53" s="32">
        <f t="shared" si="6"/>
        <v>0</v>
      </c>
      <c r="AA53" s="32">
        <f t="shared" si="7"/>
        <v>0</v>
      </c>
      <c r="AB53" s="32">
        <f t="shared" si="8"/>
        <v>0</v>
      </c>
      <c r="AC53" s="32">
        <f t="shared" si="9"/>
        <v>0</v>
      </c>
      <c r="AD53" s="32">
        <f t="shared" si="10"/>
        <v>0</v>
      </c>
      <c r="AE53" s="9">
        <f t="shared" si="13"/>
        <v>0</v>
      </c>
      <c r="AF53" s="101" t="str">
        <f t="shared" si="11"/>
        <v/>
      </c>
    </row>
    <row r="54" spans="2:32" ht="30" customHeight="1" x14ac:dyDescent="0.3">
      <c r="C54" s="8">
        <v>4</v>
      </c>
      <c r="D54" s="100"/>
      <c r="E54" s="35"/>
      <c r="F54" s="44" t="str">
        <f>IFERROR(VLOOKUP(E54,Datengrundlage!$A$4:$M$502,2,FALSE),(""))</f>
        <v/>
      </c>
      <c r="G54" s="36" t="s">
        <v>55</v>
      </c>
      <c r="H54" s="44" t="str">
        <f>IFERROR(IF(AND(OR(E54=250,E54=434),G54="großkörnig"),"Leguminosenmischung, großkörnig",IF(AND(OR(E54=250,E54=434),G54="kleinkörnig"),"Leguminosenmischung, kleinkörnig",VLOOKUP(E54,Datengrundlage!$A$4:$M$502,6,FALSE))),"")</f>
        <v/>
      </c>
      <c r="I54" s="44" t="str">
        <f>IFERROR(VLOOKUP(E54,Datengrundlage!$A$4:$M$502,3,FALSE),"")</f>
        <v/>
      </c>
      <c r="J54" s="110" t="str">
        <f>IFERROR(VLOOKUP(E54,Datengrundlage!$A$3:$O$502,15,FALSE),"")</f>
        <v/>
      </c>
      <c r="K54" s="110" t="str">
        <f>IFERROR(VLOOKUP(E54,Datengrundlage!$A$3:$P$502,16,FALSE),"")</f>
        <v/>
      </c>
      <c r="L54" s="37">
        <v>1</v>
      </c>
      <c r="M54" s="48" t="str">
        <f t="shared" si="1"/>
        <v/>
      </c>
      <c r="N54" s="31">
        <f t="shared" si="2"/>
        <v>0</v>
      </c>
      <c r="O54" s="31" t="str">
        <f t="shared" si="3"/>
        <v/>
      </c>
      <c r="P54" s="31" t="str">
        <f t="shared" si="4"/>
        <v/>
      </c>
      <c r="Q54" s="631" t="s">
        <v>55</v>
      </c>
      <c r="R54" s="157">
        <f t="shared" si="12"/>
        <v>0</v>
      </c>
      <c r="S54" s="30" t="str">
        <f>IFERROR(IF(VLOOKUP(E54,Datengrundlage!$A$4:$M$502,10,FALSE)="x","ja",""),"")</f>
        <v/>
      </c>
      <c r="T54" s="30" t="str">
        <f>IFERROR(IF(VLOOKUP(E54,Datengrundlage!$A$4:$M$502,11,FALSE)="x","ja",""),"")</f>
        <v/>
      </c>
      <c r="U54" s="30" t="str">
        <f>IFERROR(IF(VLOOKUP(E54,Datengrundlage!$A$4:$M$502,12,FALSE)="x","ja",""),"")</f>
        <v/>
      </c>
      <c r="V54" s="110" t="str">
        <f>IFERROR(IF(Q54="ja",VLOOKUP(E54,Datengrundlage!$A$4:$M$502,13,FALSE),""),"")</f>
        <v/>
      </c>
      <c r="W54" s="8" t="str">
        <f t="shared" si="14"/>
        <v/>
      </c>
      <c r="X54" s="124" t="s">
        <v>54</v>
      </c>
      <c r="Y54" s="32">
        <f t="shared" si="5"/>
        <v>0</v>
      </c>
      <c r="Z54" s="32">
        <f t="shared" si="6"/>
        <v>0</v>
      </c>
      <c r="AA54" s="32">
        <f t="shared" si="7"/>
        <v>0</v>
      </c>
      <c r="AB54" s="32">
        <f t="shared" si="8"/>
        <v>0</v>
      </c>
      <c r="AC54" s="32">
        <f t="shared" si="9"/>
        <v>0</v>
      </c>
      <c r="AD54" s="32">
        <f t="shared" si="10"/>
        <v>0</v>
      </c>
      <c r="AE54" s="9">
        <f t="shared" si="13"/>
        <v>0</v>
      </c>
      <c r="AF54" s="101" t="str">
        <f t="shared" si="11"/>
        <v/>
      </c>
    </row>
    <row r="55" spans="2:32" ht="30" customHeight="1" x14ac:dyDescent="0.3">
      <c r="C55" s="8">
        <v>5</v>
      </c>
      <c r="D55" s="100"/>
      <c r="E55" s="35"/>
      <c r="F55" s="44" t="str">
        <f>IFERROR(VLOOKUP(E55,Datengrundlage!$A$4:$M$502,2,FALSE),(""))</f>
        <v/>
      </c>
      <c r="G55" s="36" t="s">
        <v>55</v>
      </c>
      <c r="H55" s="44" t="str">
        <f>IFERROR(IF(AND(OR(E55=250,E55=434),G55="großkörnig"),"Leguminosenmischung, großkörnig",IF(AND(OR(E55=250,E55=434),G55="kleinkörnig"),"Leguminosenmischung, kleinkörnig",VLOOKUP(E55,Datengrundlage!$A$4:$M$502,6,FALSE))),"")</f>
        <v/>
      </c>
      <c r="I55" s="44" t="str">
        <f>IFERROR(VLOOKUP(E55,Datengrundlage!$A$4:$M$502,3,FALSE),"")</f>
        <v/>
      </c>
      <c r="J55" s="110" t="str">
        <f>IFERROR(VLOOKUP(E55,Datengrundlage!$A$3:$O$502,15,FALSE),"")</f>
        <v/>
      </c>
      <c r="K55" s="110" t="str">
        <f>IFERROR(VLOOKUP(E55,Datengrundlage!$A$3:$P$502,16,FALSE),"")</f>
        <v/>
      </c>
      <c r="L55" s="37">
        <v>1</v>
      </c>
      <c r="M55" s="48" t="str">
        <f t="shared" si="1"/>
        <v/>
      </c>
      <c r="N55" s="31">
        <f t="shared" si="2"/>
        <v>0</v>
      </c>
      <c r="O55" s="31" t="str">
        <f t="shared" si="3"/>
        <v/>
      </c>
      <c r="P55" s="31" t="str">
        <f t="shared" si="4"/>
        <v/>
      </c>
      <c r="Q55" s="631" t="s">
        <v>55</v>
      </c>
      <c r="R55" s="157">
        <f t="shared" si="12"/>
        <v>0</v>
      </c>
      <c r="S55" s="30" t="str">
        <f>IFERROR(IF(VLOOKUP(E55,Datengrundlage!$A$4:$M$502,10,FALSE)="x","ja",""),"")</f>
        <v/>
      </c>
      <c r="T55" s="30" t="str">
        <f>IFERROR(IF(VLOOKUP(E55,Datengrundlage!$A$4:$M$502,11,FALSE)="x","ja",""),"")</f>
        <v/>
      </c>
      <c r="U55" s="30" t="str">
        <f>IFERROR(IF(VLOOKUP(E55,Datengrundlage!$A$4:$M$502,12,FALSE)="x","ja",""),"")</f>
        <v/>
      </c>
      <c r="V55" s="110" t="str">
        <f>IFERROR(IF(Q55="ja",VLOOKUP(E55,Datengrundlage!$A$4:$M$502,13,FALSE),""),"")</f>
        <v/>
      </c>
      <c r="W55" s="8" t="str">
        <f t="shared" si="14"/>
        <v/>
      </c>
      <c r="X55" s="124" t="s">
        <v>54</v>
      </c>
      <c r="Y55" s="32">
        <f t="shared" si="5"/>
        <v>0</v>
      </c>
      <c r="Z55" s="32">
        <f t="shared" si="6"/>
        <v>0</v>
      </c>
      <c r="AA55" s="32">
        <f t="shared" si="7"/>
        <v>0</v>
      </c>
      <c r="AB55" s="32">
        <f t="shared" si="8"/>
        <v>0</v>
      </c>
      <c r="AC55" s="32">
        <f t="shared" si="9"/>
        <v>0</v>
      </c>
      <c r="AD55" s="32">
        <f t="shared" si="10"/>
        <v>0</v>
      </c>
      <c r="AE55" s="9">
        <f t="shared" si="13"/>
        <v>0</v>
      </c>
      <c r="AF55" s="101" t="str">
        <f t="shared" si="11"/>
        <v/>
      </c>
    </row>
    <row r="56" spans="2:32" ht="30" customHeight="1" x14ac:dyDescent="0.3">
      <c r="C56" s="8">
        <v>6</v>
      </c>
      <c r="D56" s="100"/>
      <c r="E56" s="35"/>
      <c r="F56" s="44" t="str">
        <f>IFERROR(VLOOKUP(E56,Datengrundlage!$A$4:$M$502,2,FALSE),(""))</f>
        <v/>
      </c>
      <c r="G56" s="36" t="s">
        <v>55</v>
      </c>
      <c r="H56" s="44" t="str">
        <f>IFERROR(IF(AND(OR(E56=250,E56=434),G56="großkörnig"),"Leguminosenmischung, großkörnig",IF(AND(OR(E56=250,E56=434),G56="kleinkörnig"),"Leguminosenmischung, kleinkörnig",VLOOKUP(E56,Datengrundlage!$A$4:$M$502,6,FALSE))),"")</f>
        <v/>
      </c>
      <c r="I56" s="44" t="str">
        <f>IFERROR(VLOOKUP(E56,Datengrundlage!$A$4:$M$502,3,FALSE),"")</f>
        <v/>
      </c>
      <c r="J56" s="110" t="str">
        <f>IFERROR(VLOOKUP(E56,Datengrundlage!$A$3:$O$502,15,FALSE),"")</f>
        <v/>
      </c>
      <c r="K56" s="110" t="str">
        <f>IFERROR(VLOOKUP(E56,Datengrundlage!$A$3:$P$502,16,FALSE),"")</f>
        <v/>
      </c>
      <c r="L56" s="37">
        <v>1</v>
      </c>
      <c r="M56" s="48" t="str">
        <f t="shared" si="1"/>
        <v/>
      </c>
      <c r="N56" s="31">
        <f t="shared" si="2"/>
        <v>0</v>
      </c>
      <c r="O56" s="31" t="str">
        <f t="shared" si="3"/>
        <v/>
      </c>
      <c r="P56" s="31" t="str">
        <f t="shared" si="4"/>
        <v/>
      </c>
      <c r="Q56" s="631" t="s">
        <v>55</v>
      </c>
      <c r="R56" s="157">
        <f t="shared" si="12"/>
        <v>0</v>
      </c>
      <c r="S56" s="30" t="str">
        <f>IFERROR(IF(VLOOKUP(E56,Datengrundlage!$A$4:$M$502,10,FALSE)="x","ja",""),"")</f>
        <v/>
      </c>
      <c r="T56" s="30" t="str">
        <f>IFERROR(IF(VLOOKUP(E56,Datengrundlage!$A$4:$M$502,11,FALSE)="x","ja",""),"")</f>
        <v/>
      </c>
      <c r="U56" s="30" t="str">
        <f>IFERROR(IF(VLOOKUP(E56,Datengrundlage!$A$4:$M$502,12,FALSE)="x","ja",""),"")</f>
        <v/>
      </c>
      <c r="V56" s="110" t="str">
        <f>IFERROR(IF(Q56="ja",VLOOKUP(E56,Datengrundlage!$A$4:$M$502,13,FALSE),""),"")</f>
        <v/>
      </c>
      <c r="W56" s="8" t="str">
        <f t="shared" si="14"/>
        <v/>
      </c>
      <c r="X56" s="124" t="s">
        <v>54</v>
      </c>
      <c r="Y56" s="32">
        <f t="shared" si="5"/>
        <v>0</v>
      </c>
      <c r="Z56" s="32">
        <f t="shared" si="6"/>
        <v>0</v>
      </c>
      <c r="AA56" s="32">
        <f t="shared" si="7"/>
        <v>0</v>
      </c>
      <c r="AB56" s="32">
        <f t="shared" si="8"/>
        <v>0</v>
      </c>
      <c r="AC56" s="32">
        <f t="shared" si="9"/>
        <v>0</v>
      </c>
      <c r="AD56" s="32">
        <f t="shared" si="10"/>
        <v>0</v>
      </c>
      <c r="AE56" s="9">
        <f t="shared" si="13"/>
        <v>0</v>
      </c>
      <c r="AF56" s="101" t="str">
        <f t="shared" si="11"/>
        <v/>
      </c>
    </row>
    <row r="57" spans="2:32" ht="30" customHeight="1" x14ac:dyDescent="0.3">
      <c r="C57" s="8">
        <v>7</v>
      </c>
      <c r="D57" s="100"/>
      <c r="E57" s="35"/>
      <c r="F57" s="44" t="str">
        <f>IFERROR(VLOOKUP(E57,Datengrundlage!$A$4:$M$502,2,FALSE),(""))</f>
        <v/>
      </c>
      <c r="G57" s="36" t="s">
        <v>55</v>
      </c>
      <c r="H57" s="44" t="str">
        <f>IFERROR(IF(AND(OR(E57=250,E57=434),G57="großkörnig"),"Leguminosenmischung, großkörnig",IF(AND(OR(E57=250,E57=434),G57="kleinkörnig"),"Leguminosenmischung, kleinkörnig",VLOOKUP(E57,Datengrundlage!$A$4:$M$502,6,FALSE))),"")</f>
        <v/>
      </c>
      <c r="I57" s="44" t="str">
        <f>IFERROR(VLOOKUP(E57,Datengrundlage!$A$4:$M$502,3,FALSE),"")</f>
        <v/>
      </c>
      <c r="J57" s="110" t="str">
        <f>IFERROR(VLOOKUP(E57,Datengrundlage!$A$3:$O$502,15,FALSE),"")</f>
        <v/>
      </c>
      <c r="K57" s="110" t="str">
        <f>IFERROR(VLOOKUP(E57,Datengrundlage!$A$3:$P$502,16,FALSE),"")</f>
        <v/>
      </c>
      <c r="L57" s="37">
        <v>1</v>
      </c>
      <c r="M57" s="48" t="str">
        <f t="shared" si="1"/>
        <v/>
      </c>
      <c r="N57" s="31">
        <f t="shared" si="2"/>
        <v>0</v>
      </c>
      <c r="O57" s="31" t="str">
        <f t="shared" si="3"/>
        <v/>
      </c>
      <c r="P57" s="31" t="str">
        <f t="shared" si="4"/>
        <v/>
      </c>
      <c r="Q57" s="631" t="s">
        <v>55</v>
      </c>
      <c r="R57" s="157">
        <f t="shared" si="12"/>
        <v>0</v>
      </c>
      <c r="S57" s="30" t="str">
        <f>IFERROR(IF(VLOOKUP(E57,Datengrundlage!$A$4:$M$502,10,FALSE)="x","ja",""),"")</f>
        <v/>
      </c>
      <c r="T57" s="30" t="str">
        <f>IFERROR(IF(VLOOKUP(E57,Datengrundlage!$A$4:$M$502,11,FALSE)="x","ja",""),"")</f>
        <v/>
      </c>
      <c r="U57" s="30" t="str">
        <f>IFERROR(IF(VLOOKUP(E57,Datengrundlage!$A$4:$M$502,12,FALSE)="x","ja",""),"")</f>
        <v/>
      </c>
      <c r="V57" s="110" t="str">
        <f>IFERROR(IF(Q57="ja",VLOOKUP(E57,Datengrundlage!$A$4:$M$502,13,FALSE),""),"")</f>
        <v/>
      </c>
      <c r="W57" s="8" t="str">
        <f t="shared" si="14"/>
        <v/>
      </c>
      <c r="X57" s="124" t="s">
        <v>54</v>
      </c>
      <c r="Y57" s="32">
        <f t="shared" si="5"/>
        <v>0</v>
      </c>
      <c r="Z57" s="32">
        <f t="shared" si="6"/>
        <v>0</v>
      </c>
      <c r="AA57" s="32">
        <f t="shared" si="7"/>
        <v>0</v>
      </c>
      <c r="AB57" s="32">
        <f t="shared" si="8"/>
        <v>0</v>
      </c>
      <c r="AC57" s="32">
        <f t="shared" si="9"/>
        <v>0</v>
      </c>
      <c r="AD57" s="32">
        <f t="shared" si="10"/>
        <v>0</v>
      </c>
      <c r="AE57" s="9">
        <f t="shared" si="13"/>
        <v>0</v>
      </c>
      <c r="AF57" s="101" t="str">
        <f t="shared" si="11"/>
        <v/>
      </c>
    </row>
    <row r="58" spans="2:32" ht="30" customHeight="1" x14ac:dyDescent="0.3">
      <c r="C58" s="8">
        <v>8</v>
      </c>
      <c r="D58" s="100"/>
      <c r="E58" s="35"/>
      <c r="F58" s="44" t="str">
        <f>IFERROR(VLOOKUP(E58,Datengrundlage!$A$4:$M$502,2,FALSE),(""))</f>
        <v/>
      </c>
      <c r="G58" s="36" t="s">
        <v>55</v>
      </c>
      <c r="H58" s="44" t="str">
        <f>IFERROR(IF(AND(OR(E58=250,E58=434),G58="großkörnig"),"Leguminosenmischung, großkörnig",IF(AND(OR(E58=250,E58=434),G58="kleinkörnig"),"Leguminosenmischung, kleinkörnig",VLOOKUP(E58,Datengrundlage!$A$4:$M$502,6,FALSE))),"")</f>
        <v/>
      </c>
      <c r="I58" s="44" t="str">
        <f>IFERROR(VLOOKUP(E58,Datengrundlage!$A$4:$M$502,3,FALSE),"")</f>
        <v/>
      </c>
      <c r="J58" s="110" t="str">
        <f>IFERROR(VLOOKUP(E58,Datengrundlage!$A$3:$O$502,15,FALSE),"")</f>
        <v/>
      </c>
      <c r="K58" s="110" t="str">
        <f>IFERROR(VLOOKUP(E58,Datengrundlage!$A$3:$P$502,16,FALSE),"")</f>
        <v/>
      </c>
      <c r="L58" s="37"/>
      <c r="M58" s="48" t="str">
        <f t="shared" si="1"/>
        <v/>
      </c>
      <c r="N58" s="31">
        <f t="shared" si="2"/>
        <v>0</v>
      </c>
      <c r="O58" s="31" t="str">
        <f t="shared" si="3"/>
        <v/>
      </c>
      <c r="P58" s="31" t="str">
        <f t="shared" si="4"/>
        <v/>
      </c>
      <c r="Q58" s="631" t="s">
        <v>55</v>
      </c>
      <c r="R58" s="157">
        <f t="shared" si="12"/>
        <v>0</v>
      </c>
      <c r="S58" s="30" t="str">
        <f>IFERROR(IF(VLOOKUP(E58,Datengrundlage!$A$4:$M$502,10,FALSE)="x","ja",""),"")</f>
        <v/>
      </c>
      <c r="T58" s="30" t="str">
        <f>IFERROR(IF(VLOOKUP(E58,Datengrundlage!$A$4:$M$502,11,FALSE)="x","ja",""),"")</f>
        <v/>
      </c>
      <c r="U58" s="30" t="str">
        <f>IFERROR(IF(VLOOKUP(E58,Datengrundlage!$A$4:$M$502,12,FALSE)="x","ja",""),"")</f>
        <v/>
      </c>
      <c r="V58" s="110" t="str">
        <f>IFERROR(IF(Q58="ja",VLOOKUP(E58,Datengrundlage!$A$4:$M$502,13,FALSE),""),"")</f>
        <v/>
      </c>
      <c r="W58" s="8" t="str">
        <f t="shared" si="14"/>
        <v/>
      </c>
      <c r="X58" s="124" t="s">
        <v>54</v>
      </c>
      <c r="Y58" s="32">
        <f t="shared" si="5"/>
        <v>0</v>
      </c>
      <c r="Z58" s="32">
        <f t="shared" si="6"/>
        <v>0</v>
      </c>
      <c r="AA58" s="32">
        <f t="shared" si="7"/>
        <v>0</v>
      </c>
      <c r="AB58" s="32">
        <f t="shared" si="8"/>
        <v>0</v>
      </c>
      <c r="AC58" s="32">
        <f t="shared" si="9"/>
        <v>0</v>
      </c>
      <c r="AD58" s="32">
        <f t="shared" si="10"/>
        <v>0</v>
      </c>
      <c r="AE58" s="9">
        <f t="shared" si="13"/>
        <v>0</v>
      </c>
      <c r="AF58" s="101" t="str">
        <f t="shared" si="11"/>
        <v/>
      </c>
    </row>
    <row r="59" spans="2:32" ht="30" customHeight="1" x14ac:dyDescent="0.3">
      <c r="C59" s="8">
        <v>9</v>
      </c>
      <c r="D59" s="100"/>
      <c r="E59" s="35"/>
      <c r="F59" s="44" t="str">
        <f>IFERROR(VLOOKUP(E59,Datengrundlage!$A$4:$M$502,2,FALSE),(""))</f>
        <v/>
      </c>
      <c r="G59" s="36" t="s">
        <v>55</v>
      </c>
      <c r="H59" s="44" t="str">
        <f>IFERROR(IF(AND(OR(E59=250,E59=434),G59="großkörnig"),"Leguminosenmischung, großkörnig",IF(AND(OR(E59=250,E59=434),G59="kleinkörnig"),"Leguminosenmischung, kleinkörnig",VLOOKUP(E59,Datengrundlage!$A$4:$M$502,6,FALSE))),"")</f>
        <v/>
      </c>
      <c r="I59" s="44" t="str">
        <f>IFERROR(VLOOKUP(E59,Datengrundlage!$A$4:$M$502,3,FALSE),"")</f>
        <v/>
      </c>
      <c r="J59" s="110" t="str">
        <f>IFERROR(VLOOKUP(E59,Datengrundlage!$A$3:$O$502,15,FALSE),"")</f>
        <v/>
      </c>
      <c r="K59" s="110" t="str">
        <f>IFERROR(VLOOKUP(E59,Datengrundlage!$A$3:$P$502,16,FALSE),"")</f>
        <v/>
      </c>
      <c r="L59" s="37"/>
      <c r="M59" s="48" t="str">
        <f t="shared" si="1"/>
        <v/>
      </c>
      <c r="N59" s="31">
        <f t="shared" si="2"/>
        <v>0</v>
      </c>
      <c r="O59" s="31" t="str">
        <f t="shared" si="3"/>
        <v/>
      </c>
      <c r="P59" s="31" t="str">
        <f t="shared" si="4"/>
        <v/>
      </c>
      <c r="Q59" s="631" t="s">
        <v>55</v>
      </c>
      <c r="R59" s="157">
        <f t="shared" si="12"/>
        <v>0</v>
      </c>
      <c r="S59" s="30" t="str">
        <f>IFERROR(IF(VLOOKUP(E59,Datengrundlage!$A$4:$M$502,10,FALSE)="x","ja",""),"")</f>
        <v/>
      </c>
      <c r="T59" s="30" t="str">
        <f>IFERROR(IF(VLOOKUP(E59,Datengrundlage!$A$4:$M$502,11,FALSE)="x","ja",""),"")</f>
        <v/>
      </c>
      <c r="U59" s="30" t="str">
        <f>IFERROR(IF(VLOOKUP(E59,Datengrundlage!$A$4:$M$502,12,FALSE)="x","ja",""),"")</f>
        <v/>
      </c>
      <c r="V59" s="110" t="str">
        <f>IFERROR(IF(Q59="ja",VLOOKUP(E59,Datengrundlage!$A$4:$M$502,13,FALSE),""),"")</f>
        <v/>
      </c>
      <c r="W59" s="8" t="str">
        <f t="shared" si="14"/>
        <v/>
      </c>
      <c r="X59" s="124" t="s">
        <v>54</v>
      </c>
      <c r="Y59" s="32">
        <f t="shared" si="5"/>
        <v>0</v>
      </c>
      <c r="Z59" s="32">
        <f t="shared" si="6"/>
        <v>0</v>
      </c>
      <c r="AA59" s="32">
        <f t="shared" si="7"/>
        <v>0</v>
      </c>
      <c r="AB59" s="32">
        <f t="shared" si="8"/>
        <v>0</v>
      </c>
      <c r="AC59" s="32">
        <f t="shared" si="9"/>
        <v>0</v>
      </c>
      <c r="AD59" s="32">
        <f t="shared" si="10"/>
        <v>0</v>
      </c>
      <c r="AE59" s="9">
        <f t="shared" si="13"/>
        <v>0</v>
      </c>
      <c r="AF59" s="101" t="str">
        <f t="shared" si="11"/>
        <v/>
      </c>
    </row>
    <row r="60" spans="2:32" ht="30" customHeight="1" x14ac:dyDescent="0.3">
      <c r="C60" s="8">
        <v>10</v>
      </c>
      <c r="D60" s="100"/>
      <c r="E60" s="35"/>
      <c r="F60" s="44" t="str">
        <f>IFERROR(VLOOKUP(E60,Datengrundlage!$A$4:$M$502,2,FALSE),(""))</f>
        <v/>
      </c>
      <c r="G60" s="36" t="s">
        <v>55</v>
      </c>
      <c r="H60" s="44" t="str">
        <f>IFERROR(IF(AND(OR(E60=250,E60=434),G60="großkörnig"),"Leguminosenmischung, großkörnig",IF(AND(OR(E60=250,E60=434),G60="kleinkörnig"),"Leguminosenmischung, kleinkörnig",VLOOKUP(E60,Datengrundlage!$A$4:$M$502,6,FALSE))),"")</f>
        <v/>
      </c>
      <c r="I60" s="44" t="str">
        <f>IFERROR(VLOOKUP(E60,Datengrundlage!$A$4:$M$502,3,FALSE),"")</f>
        <v/>
      </c>
      <c r="J60" s="110" t="str">
        <f>IFERROR(VLOOKUP(E60,Datengrundlage!$A$3:$O$502,15,FALSE),"")</f>
        <v/>
      </c>
      <c r="K60" s="110" t="str">
        <f>IFERROR(VLOOKUP(E60,Datengrundlage!$A$3:$P$502,16,FALSE),"")</f>
        <v/>
      </c>
      <c r="L60" s="37"/>
      <c r="M60" s="48" t="str">
        <f t="shared" si="1"/>
        <v/>
      </c>
      <c r="N60" s="31">
        <f t="shared" si="2"/>
        <v>0</v>
      </c>
      <c r="O60" s="31" t="str">
        <f t="shared" si="3"/>
        <v/>
      </c>
      <c r="P60" s="31" t="str">
        <f t="shared" si="4"/>
        <v/>
      </c>
      <c r="Q60" s="631" t="s">
        <v>55</v>
      </c>
      <c r="R60" s="157">
        <f t="shared" si="12"/>
        <v>0</v>
      </c>
      <c r="S60" s="30" t="str">
        <f>IFERROR(IF(VLOOKUP(E60,Datengrundlage!$A$4:$M$502,10,FALSE)="x","ja",""),"")</f>
        <v/>
      </c>
      <c r="T60" s="30" t="str">
        <f>IFERROR(IF(VLOOKUP(E60,Datengrundlage!$A$4:$M$502,11,FALSE)="x","ja",""),"")</f>
        <v/>
      </c>
      <c r="U60" s="30" t="str">
        <f>IFERROR(IF(VLOOKUP(E60,Datengrundlage!$A$4:$M$502,12,FALSE)="x","ja",""),"")</f>
        <v/>
      </c>
      <c r="V60" s="110" t="str">
        <f>IFERROR(IF(Q60="ja",VLOOKUP(E60,Datengrundlage!$A$4:$M$502,13,FALSE),""),"")</f>
        <v/>
      </c>
      <c r="W60" s="8" t="str">
        <f t="shared" si="14"/>
        <v/>
      </c>
      <c r="X60" s="124" t="s">
        <v>54</v>
      </c>
      <c r="Y60" s="32">
        <f t="shared" si="5"/>
        <v>0</v>
      </c>
      <c r="Z60" s="32">
        <f t="shared" si="6"/>
        <v>0</v>
      </c>
      <c r="AA60" s="32">
        <f t="shared" si="7"/>
        <v>0</v>
      </c>
      <c r="AB60" s="32">
        <f t="shared" si="8"/>
        <v>0</v>
      </c>
      <c r="AC60" s="32">
        <f t="shared" si="9"/>
        <v>0</v>
      </c>
      <c r="AD60" s="32">
        <f t="shared" si="10"/>
        <v>0</v>
      </c>
      <c r="AE60" s="9">
        <f t="shared" si="13"/>
        <v>0</v>
      </c>
      <c r="AF60" s="101" t="str">
        <f t="shared" si="11"/>
        <v/>
      </c>
    </row>
    <row r="61" spans="2:32" ht="30" customHeight="1" x14ac:dyDescent="0.3">
      <c r="C61" s="8">
        <v>11</v>
      </c>
      <c r="D61" s="100"/>
      <c r="E61" s="35"/>
      <c r="F61" s="44" t="str">
        <f>IFERROR(VLOOKUP(E61,Datengrundlage!$A$4:$M$502,2,FALSE),(""))</f>
        <v/>
      </c>
      <c r="G61" s="36" t="s">
        <v>55</v>
      </c>
      <c r="H61" s="44" t="str">
        <f>IFERROR(IF(AND(OR(E61=250,E61=434),G61="großkörnig"),"Leguminosenmischung, großkörnig",IF(AND(OR(E61=250,E61=434),G61="kleinkörnig"),"Leguminosenmischung, kleinkörnig",VLOOKUP(E61,Datengrundlage!$A$4:$M$502,6,FALSE))),"")</f>
        <v/>
      </c>
      <c r="I61" s="44" t="str">
        <f>IFERROR(VLOOKUP(E61,Datengrundlage!$A$4:$M$502,3,FALSE),"")</f>
        <v/>
      </c>
      <c r="J61" s="110" t="str">
        <f>IFERROR(VLOOKUP(E61,Datengrundlage!$A$3:$O$502,15,FALSE),"")</f>
        <v/>
      </c>
      <c r="K61" s="110" t="str">
        <f>IFERROR(VLOOKUP(E61,Datengrundlage!$A$3:$P$502,16,FALSE),"")</f>
        <v/>
      </c>
      <c r="L61" s="37"/>
      <c r="M61" s="48" t="str">
        <f t="shared" si="1"/>
        <v/>
      </c>
      <c r="N61" s="31">
        <f t="shared" si="2"/>
        <v>0</v>
      </c>
      <c r="O61" s="31" t="str">
        <f t="shared" si="3"/>
        <v/>
      </c>
      <c r="P61" s="31" t="str">
        <f t="shared" si="4"/>
        <v/>
      </c>
      <c r="Q61" s="631" t="s">
        <v>55</v>
      </c>
      <c r="R61" s="157">
        <f t="shared" si="12"/>
        <v>0</v>
      </c>
      <c r="S61" s="30" t="str">
        <f>IFERROR(IF(VLOOKUP(E61,Datengrundlage!$A$4:$M$502,10,FALSE)="x","ja",""),"")</f>
        <v/>
      </c>
      <c r="T61" s="30" t="str">
        <f>IFERROR(IF(VLOOKUP(E61,Datengrundlage!$A$4:$M$502,11,FALSE)="x","ja",""),"")</f>
        <v/>
      </c>
      <c r="U61" s="30" t="str">
        <f>IFERROR(IF(VLOOKUP(E61,Datengrundlage!$A$4:$M$502,12,FALSE)="x","ja",""),"")</f>
        <v/>
      </c>
      <c r="V61" s="110" t="str">
        <f>IFERROR(IF(Q61="ja",VLOOKUP(E61,Datengrundlage!$A$4:$M$502,13,FALSE),""),"")</f>
        <v/>
      </c>
      <c r="W61" s="8" t="str">
        <f t="shared" si="14"/>
        <v/>
      </c>
      <c r="X61" s="124" t="s">
        <v>54</v>
      </c>
      <c r="Y61" s="32">
        <f t="shared" si="5"/>
        <v>0</v>
      </c>
      <c r="Z61" s="32">
        <f t="shared" si="6"/>
        <v>0</v>
      </c>
      <c r="AA61" s="32">
        <f t="shared" si="7"/>
        <v>0</v>
      </c>
      <c r="AB61" s="32">
        <f t="shared" si="8"/>
        <v>0</v>
      </c>
      <c r="AC61" s="32">
        <f t="shared" si="9"/>
        <v>0</v>
      </c>
      <c r="AD61" s="32">
        <f t="shared" si="10"/>
        <v>0</v>
      </c>
      <c r="AE61" s="9">
        <f t="shared" si="13"/>
        <v>0</v>
      </c>
      <c r="AF61" s="101" t="str">
        <f t="shared" si="11"/>
        <v/>
      </c>
    </row>
    <row r="62" spans="2:32" ht="30" customHeight="1" x14ac:dyDescent="0.3">
      <c r="C62" s="8">
        <v>12</v>
      </c>
      <c r="D62" s="100"/>
      <c r="E62" s="149"/>
      <c r="F62" s="44" t="str">
        <f>IFERROR(VLOOKUP(E62,Datengrundlage!$A$4:$M$502,2,FALSE),(""))</f>
        <v/>
      </c>
      <c r="G62" s="36" t="s">
        <v>55</v>
      </c>
      <c r="H62" s="44" t="str">
        <f>IFERROR(IF(AND(OR(E62=250,E62=434),G62="großkörnig"),"Leguminosenmischung, großkörnig",IF(AND(OR(E62=250,E62=434),G62="kleinkörnig"),"Leguminosenmischung, kleinkörnig",VLOOKUP(E62,Datengrundlage!$A$4:$M$502,6,FALSE))),"")</f>
        <v/>
      </c>
      <c r="I62" s="44" t="str">
        <f>IFERROR(VLOOKUP(E62,Datengrundlage!$A$4:$M$502,3,FALSE),"")</f>
        <v/>
      </c>
      <c r="J62" s="110" t="str">
        <f>IFERROR(VLOOKUP(E62,Datengrundlage!$A$3:$O$502,15,FALSE),"")</f>
        <v/>
      </c>
      <c r="K62" s="110" t="str">
        <f>IFERROR(VLOOKUP(E62,Datengrundlage!$A$3:$P$502,16,FALSE),"")</f>
        <v/>
      </c>
      <c r="L62" s="37"/>
      <c r="M62" s="48" t="str">
        <f t="shared" si="1"/>
        <v/>
      </c>
      <c r="N62" s="31">
        <f t="shared" si="2"/>
        <v>0</v>
      </c>
      <c r="O62" s="31" t="str">
        <f t="shared" si="3"/>
        <v/>
      </c>
      <c r="P62" s="31" t="str">
        <f t="shared" si="4"/>
        <v/>
      </c>
      <c r="Q62" s="631" t="s">
        <v>55</v>
      </c>
      <c r="R62" s="157">
        <f t="shared" si="12"/>
        <v>0</v>
      </c>
      <c r="S62" s="30" t="str">
        <f>IFERROR(IF(VLOOKUP(E62,Datengrundlage!$A$4:$M$502,10,FALSE)="x","ja",""),"")</f>
        <v/>
      </c>
      <c r="T62" s="30" t="str">
        <f>IFERROR(IF(VLOOKUP(E62,Datengrundlage!$A$4:$M$502,11,FALSE)="x","ja",""),"")</f>
        <v/>
      </c>
      <c r="U62" s="30" t="str">
        <f>IFERROR(IF(VLOOKUP(E62,Datengrundlage!$A$4:$M$502,12,FALSE)="x","ja",""),"")</f>
        <v/>
      </c>
      <c r="V62" s="110" t="str">
        <f>IFERROR(IF(Q62="ja",VLOOKUP(E62,Datengrundlage!$A$4:$M$502,13,FALSE),""),"")</f>
        <v/>
      </c>
      <c r="W62" s="8" t="str">
        <f t="shared" si="14"/>
        <v/>
      </c>
      <c r="X62" s="124" t="s">
        <v>54</v>
      </c>
      <c r="Y62" s="32">
        <f t="shared" si="5"/>
        <v>0</v>
      </c>
      <c r="Z62" s="32">
        <f t="shared" si="6"/>
        <v>0</v>
      </c>
      <c r="AA62" s="32">
        <f t="shared" si="7"/>
        <v>0</v>
      </c>
      <c r="AB62" s="32">
        <f t="shared" si="8"/>
        <v>0</v>
      </c>
      <c r="AC62" s="32">
        <f t="shared" si="9"/>
        <v>0</v>
      </c>
      <c r="AD62" s="32">
        <f t="shared" si="10"/>
        <v>0</v>
      </c>
      <c r="AE62" s="9">
        <f t="shared" si="13"/>
        <v>0</v>
      </c>
      <c r="AF62" s="101" t="str">
        <f t="shared" si="11"/>
        <v/>
      </c>
    </row>
    <row r="63" spans="2:32" ht="30" customHeight="1" x14ac:dyDescent="0.3">
      <c r="C63" s="8">
        <v>13</v>
      </c>
      <c r="D63" s="100"/>
      <c r="E63" s="35"/>
      <c r="F63" s="44" t="str">
        <f>IFERROR(VLOOKUP(E63,Datengrundlage!$A$4:$M$502,2,FALSE),(""))</f>
        <v/>
      </c>
      <c r="G63" s="36" t="s">
        <v>55</v>
      </c>
      <c r="H63" s="44" t="str">
        <f>IFERROR(IF(AND(OR(E63=250,E63=434),G63="großkörnig"),"Leguminosenmischung, großkörnig",IF(AND(OR(E63=250,E63=434),G63="kleinkörnig"),"Leguminosenmischung, kleinkörnig",VLOOKUP(E63,Datengrundlage!$A$4:$M$502,6,FALSE))),"")</f>
        <v/>
      </c>
      <c r="I63" s="44" t="str">
        <f>IFERROR(VLOOKUP(E63,Datengrundlage!$A$4:$M$502,3,FALSE),"")</f>
        <v/>
      </c>
      <c r="J63" s="110" t="str">
        <f>IFERROR(VLOOKUP(E63,Datengrundlage!$A$3:$O$502,15,FALSE),"")</f>
        <v/>
      </c>
      <c r="K63" s="110" t="str">
        <f>IFERROR(VLOOKUP(E63,Datengrundlage!$A$3:$P$502,16,FALSE),"")</f>
        <v/>
      </c>
      <c r="L63" s="37"/>
      <c r="M63" s="48" t="str">
        <f t="shared" si="1"/>
        <v/>
      </c>
      <c r="N63" s="31">
        <f t="shared" si="2"/>
        <v>0</v>
      </c>
      <c r="O63" s="31" t="str">
        <f t="shared" si="3"/>
        <v/>
      </c>
      <c r="P63" s="31" t="str">
        <f t="shared" si="4"/>
        <v/>
      </c>
      <c r="Q63" s="631" t="s">
        <v>55</v>
      </c>
      <c r="R63" s="157">
        <f t="shared" si="12"/>
        <v>0</v>
      </c>
      <c r="S63" s="30" t="str">
        <f>IFERROR(IF(VLOOKUP(E63,Datengrundlage!$A$4:$M$502,10,FALSE)="x","ja",""),"")</f>
        <v/>
      </c>
      <c r="T63" s="30" t="str">
        <f>IFERROR(IF(VLOOKUP(E63,Datengrundlage!$A$4:$M$502,11,FALSE)="x","ja",""),"")</f>
        <v/>
      </c>
      <c r="U63" s="30" t="str">
        <f>IFERROR(IF(VLOOKUP(E63,Datengrundlage!$A$4:$M$502,12,FALSE)="x","ja",""),"")</f>
        <v/>
      </c>
      <c r="V63" s="110" t="str">
        <f>IFERROR(IF(Q63="ja",VLOOKUP(E63,Datengrundlage!$A$4:$M$502,13,FALSE),""),"")</f>
        <v/>
      </c>
      <c r="W63" s="8" t="str">
        <f t="shared" si="14"/>
        <v/>
      </c>
      <c r="X63" s="124" t="s">
        <v>54</v>
      </c>
      <c r="Y63" s="32">
        <f t="shared" si="5"/>
        <v>0</v>
      </c>
      <c r="Z63" s="32">
        <f t="shared" si="6"/>
        <v>0</v>
      </c>
      <c r="AA63" s="32">
        <f t="shared" si="7"/>
        <v>0</v>
      </c>
      <c r="AB63" s="32">
        <f t="shared" si="8"/>
        <v>0</v>
      </c>
      <c r="AC63" s="32">
        <f t="shared" si="9"/>
        <v>0</v>
      </c>
      <c r="AD63" s="32">
        <f t="shared" si="10"/>
        <v>0</v>
      </c>
      <c r="AE63" s="9">
        <f t="shared" si="13"/>
        <v>0</v>
      </c>
      <c r="AF63" s="101" t="str">
        <f t="shared" si="11"/>
        <v/>
      </c>
    </row>
    <row r="64" spans="2:32" ht="30" customHeight="1" x14ac:dyDescent="0.3">
      <c r="C64" s="8">
        <v>14</v>
      </c>
      <c r="D64" s="100"/>
      <c r="E64" s="35"/>
      <c r="F64" s="44" t="str">
        <f>IFERROR(VLOOKUP(E64,Datengrundlage!$A$4:$M$502,2,FALSE),(""))</f>
        <v/>
      </c>
      <c r="G64" s="36" t="s">
        <v>55</v>
      </c>
      <c r="H64" s="44" t="str">
        <f>IFERROR(IF(AND(OR(E64=250,E64=434),G64="großkörnig"),"Leguminosenmischung, großkörnig",IF(AND(OR(E64=250,E64=434),G64="kleinkörnig"),"Leguminosenmischung, kleinkörnig",VLOOKUP(E64,Datengrundlage!$A$4:$M$502,6,FALSE))),"")</f>
        <v/>
      </c>
      <c r="I64" s="44" t="str">
        <f>IFERROR(VLOOKUP(E64,Datengrundlage!$A$4:$M$502,3,FALSE),"")</f>
        <v/>
      </c>
      <c r="J64" s="110" t="str">
        <f>IFERROR(VLOOKUP(E64,Datengrundlage!$A$3:$O$502,15,FALSE),"")</f>
        <v/>
      </c>
      <c r="K64" s="110" t="str">
        <f>IFERROR(VLOOKUP(E64,Datengrundlage!$A$3:$P$502,16,FALSE),"")</f>
        <v/>
      </c>
      <c r="L64" s="37"/>
      <c r="M64" s="48" t="str">
        <f t="shared" si="1"/>
        <v/>
      </c>
      <c r="N64" s="31">
        <f t="shared" si="2"/>
        <v>0</v>
      </c>
      <c r="O64" s="31" t="str">
        <f t="shared" si="3"/>
        <v/>
      </c>
      <c r="P64" s="31" t="str">
        <f t="shared" si="4"/>
        <v/>
      </c>
      <c r="Q64" s="631" t="s">
        <v>55</v>
      </c>
      <c r="R64" s="157">
        <f t="shared" si="12"/>
        <v>0</v>
      </c>
      <c r="S64" s="30" t="str">
        <f>IFERROR(IF(VLOOKUP(E64,Datengrundlage!$A$4:$M$502,10,FALSE)="x","ja",""),"")</f>
        <v/>
      </c>
      <c r="T64" s="30" t="str">
        <f>IFERROR(IF(VLOOKUP(E64,Datengrundlage!$A$4:$M$502,11,FALSE)="x","ja",""),"")</f>
        <v/>
      </c>
      <c r="U64" s="30" t="str">
        <f>IFERROR(IF(VLOOKUP(E64,Datengrundlage!$A$4:$M$502,12,FALSE)="x","ja",""),"")</f>
        <v/>
      </c>
      <c r="V64" s="110" t="str">
        <f>IFERROR(IF(Q64="ja",VLOOKUP(E64,Datengrundlage!$A$4:$M$502,13,FALSE),""),"")</f>
        <v/>
      </c>
      <c r="W64" s="8" t="str">
        <f t="shared" si="14"/>
        <v/>
      </c>
      <c r="X64" s="124" t="s">
        <v>54</v>
      </c>
      <c r="Y64" s="32">
        <f t="shared" si="5"/>
        <v>0</v>
      </c>
      <c r="Z64" s="32">
        <f t="shared" si="6"/>
        <v>0</v>
      </c>
      <c r="AA64" s="32">
        <f t="shared" si="7"/>
        <v>0</v>
      </c>
      <c r="AB64" s="32">
        <f t="shared" si="8"/>
        <v>0</v>
      </c>
      <c r="AC64" s="32">
        <f t="shared" si="9"/>
        <v>0</v>
      </c>
      <c r="AD64" s="32">
        <f t="shared" si="10"/>
        <v>0</v>
      </c>
      <c r="AE64" s="9">
        <f t="shared" si="13"/>
        <v>0</v>
      </c>
      <c r="AF64" s="101" t="str">
        <f t="shared" si="11"/>
        <v/>
      </c>
    </row>
    <row r="65" spans="3:32" ht="30" customHeight="1" x14ac:dyDescent="0.3">
      <c r="C65" s="8">
        <v>15</v>
      </c>
      <c r="D65" s="100"/>
      <c r="E65" s="35"/>
      <c r="F65" s="44" t="str">
        <f>IFERROR(VLOOKUP(E65,Datengrundlage!$A$4:$M$502,2,FALSE),(""))</f>
        <v/>
      </c>
      <c r="G65" s="36" t="s">
        <v>55</v>
      </c>
      <c r="H65" s="44" t="str">
        <f>IFERROR(IF(AND(OR(E65=250,E65=434),G65="großkörnig"),"Leguminosenmischung, großkörnig",IF(AND(OR(E65=250,E65=434),G65="kleinkörnig"),"Leguminosenmischung, kleinkörnig",VLOOKUP(E65,Datengrundlage!$A$4:$M$502,6,FALSE))),"")</f>
        <v/>
      </c>
      <c r="I65" s="44" t="str">
        <f>IFERROR(VLOOKUP(E65,Datengrundlage!$A$4:$M$502,3,FALSE),"")</f>
        <v/>
      </c>
      <c r="J65" s="110" t="str">
        <f>IFERROR(VLOOKUP(E65,Datengrundlage!$A$3:$O$502,15,FALSE),"")</f>
        <v/>
      </c>
      <c r="K65" s="110" t="str">
        <f>IFERROR(VLOOKUP(E65,Datengrundlage!$A$3:$P$502,16,FALSE),"")</f>
        <v/>
      </c>
      <c r="L65" s="37"/>
      <c r="M65" s="48" t="str">
        <f t="shared" si="1"/>
        <v/>
      </c>
      <c r="N65" s="31">
        <f t="shared" si="2"/>
        <v>0</v>
      </c>
      <c r="O65" s="31" t="str">
        <f t="shared" si="3"/>
        <v/>
      </c>
      <c r="P65" s="31" t="str">
        <f t="shared" si="4"/>
        <v/>
      </c>
      <c r="Q65" s="631" t="s">
        <v>55</v>
      </c>
      <c r="R65" s="157">
        <f t="shared" si="12"/>
        <v>0</v>
      </c>
      <c r="S65" s="30" t="str">
        <f>IFERROR(IF(VLOOKUP(E65,Datengrundlage!$A$4:$M$502,10,FALSE)="x","ja",""),"")</f>
        <v/>
      </c>
      <c r="T65" s="30" t="str">
        <f>IFERROR(IF(VLOOKUP(E65,Datengrundlage!$A$4:$M$502,11,FALSE)="x","ja",""),"")</f>
        <v/>
      </c>
      <c r="U65" s="30" t="str">
        <f>IFERROR(IF(VLOOKUP(E65,Datengrundlage!$A$4:$M$502,12,FALSE)="x","ja",""),"")</f>
        <v/>
      </c>
      <c r="V65" s="110" t="str">
        <f>IFERROR(IF(Q65="ja",VLOOKUP(E65,Datengrundlage!$A$4:$M$502,13,FALSE),""),"")</f>
        <v/>
      </c>
      <c r="W65" s="8" t="str">
        <f t="shared" si="14"/>
        <v/>
      </c>
      <c r="X65" s="124" t="s">
        <v>54</v>
      </c>
      <c r="Y65" s="32">
        <f t="shared" si="5"/>
        <v>0</v>
      </c>
      <c r="Z65" s="32">
        <f t="shared" si="6"/>
        <v>0</v>
      </c>
      <c r="AA65" s="32">
        <f t="shared" si="7"/>
        <v>0</v>
      </c>
      <c r="AB65" s="32">
        <f t="shared" si="8"/>
        <v>0</v>
      </c>
      <c r="AC65" s="32">
        <f t="shared" si="9"/>
        <v>0</v>
      </c>
      <c r="AD65" s="32">
        <f t="shared" si="10"/>
        <v>0</v>
      </c>
      <c r="AE65" s="9">
        <f t="shared" si="13"/>
        <v>0</v>
      </c>
      <c r="AF65" s="101" t="str">
        <f t="shared" si="11"/>
        <v/>
      </c>
    </row>
    <row r="66" spans="3:32" ht="30" customHeight="1" x14ac:dyDescent="0.3">
      <c r="C66" s="8">
        <v>16</v>
      </c>
      <c r="D66" s="100"/>
      <c r="E66" s="35"/>
      <c r="F66" s="44" t="str">
        <f>IFERROR(VLOOKUP(E66,Datengrundlage!$A$4:$M$502,2,FALSE),(""))</f>
        <v/>
      </c>
      <c r="G66" s="36" t="s">
        <v>55</v>
      </c>
      <c r="H66" s="44" t="str">
        <f>IFERROR(IF(AND(OR(E66=250,E66=434),G66="großkörnig"),"Leguminosenmischung, großkörnig",IF(AND(OR(E66=250,E66=434),G66="kleinkörnig"),"Leguminosenmischung, kleinkörnig",VLOOKUP(E66,Datengrundlage!$A$4:$M$502,6,FALSE))),"")</f>
        <v/>
      </c>
      <c r="I66" s="44" t="str">
        <f>IFERROR(VLOOKUP(E66,Datengrundlage!$A$4:$M$502,3,FALSE),"")</f>
        <v/>
      </c>
      <c r="J66" s="110" t="str">
        <f>IFERROR(VLOOKUP(E66,Datengrundlage!$A$3:$O$502,15,FALSE),"")</f>
        <v/>
      </c>
      <c r="K66" s="110" t="str">
        <f>IFERROR(VLOOKUP(E66,Datengrundlage!$A$3:$P$502,16,FALSE),"")</f>
        <v/>
      </c>
      <c r="L66" s="37"/>
      <c r="M66" s="48" t="str">
        <f t="shared" si="1"/>
        <v/>
      </c>
      <c r="N66" s="31">
        <f t="shared" si="2"/>
        <v>0</v>
      </c>
      <c r="O66" s="31" t="str">
        <f t="shared" si="3"/>
        <v/>
      </c>
      <c r="P66" s="31" t="str">
        <f t="shared" si="4"/>
        <v/>
      </c>
      <c r="Q66" s="631" t="s">
        <v>55</v>
      </c>
      <c r="R66" s="157">
        <f t="shared" si="12"/>
        <v>0</v>
      </c>
      <c r="S66" s="30" t="str">
        <f>IFERROR(IF(VLOOKUP(E66,Datengrundlage!$A$4:$M$502,10,FALSE)="x","ja",""),"")</f>
        <v/>
      </c>
      <c r="T66" s="30" t="str">
        <f>IFERROR(IF(VLOOKUP(E66,Datengrundlage!$A$4:$M$502,11,FALSE)="x","ja",""),"")</f>
        <v/>
      </c>
      <c r="U66" s="30" t="str">
        <f>IFERROR(IF(VLOOKUP(E66,Datengrundlage!$A$4:$M$502,12,FALSE)="x","ja",""),"")</f>
        <v/>
      </c>
      <c r="V66" s="110" t="str">
        <f>IFERROR(IF(Q66="ja",VLOOKUP(E66,Datengrundlage!$A$4:$M$502,13,FALSE),""),"")</f>
        <v/>
      </c>
      <c r="W66" s="8" t="str">
        <f t="shared" si="14"/>
        <v/>
      </c>
      <c r="X66" s="124" t="s">
        <v>54</v>
      </c>
      <c r="Y66" s="32">
        <f t="shared" si="5"/>
        <v>0</v>
      </c>
      <c r="Z66" s="32">
        <f t="shared" si="6"/>
        <v>0</v>
      </c>
      <c r="AA66" s="32">
        <f t="shared" si="7"/>
        <v>0</v>
      </c>
      <c r="AB66" s="32">
        <f t="shared" si="8"/>
        <v>0</v>
      </c>
      <c r="AC66" s="32">
        <f t="shared" si="9"/>
        <v>0</v>
      </c>
      <c r="AD66" s="32">
        <f t="shared" si="10"/>
        <v>0</v>
      </c>
      <c r="AE66" s="9">
        <f t="shared" si="13"/>
        <v>0</v>
      </c>
      <c r="AF66" s="101" t="str">
        <f t="shared" si="11"/>
        <v/>
      </c>
    </row>
    <row r="67" spans="3:32" ht="30" customHeight="1" x14ac:dyDescent="0.3">
      <c r="C67" s="8">
        <v>17</v>
      </c>
      <c r="D67" s="100"/>
      <c r="E67" s="35"/>
      <c r="F67" s="44" t="str">
        <f>IFERROR(VLOOKUP(E67,Datengrundlage!$A$4:$M$502,2,FALSE),(""))</f>
        <v/>
      </c>
      <c r="G67" s="36" t="s">
        <v>55</v>
      </c>
      <c r="H67" s="44" t="str">
        <f>IFERROR(IF(AND(OR(E67=250,E67=434),G67="großkörnig"),"Leguminosenmischung, großkörnig",IF(AND(OR(E67=250,E67=434),G67="kleinkörnig"),"Leguminosenmischung, kleinkörnig",VLOOKUP(E67,Datengrundlage!$A$4:$M$502,6,FALSE))),"")</f>
        <v/>
      </c>
      <c r="I67" s="44" t="str">
        <f>IFERROR(VLOOKUP(E67,Datengrundlage!$A$4:$M$502,3,FALSE),"")</f>
        <v/>
      </c>
      <c r="J67" s="110" t="str">
        <f>IFERROR(VLOOKUP(E67,Datengrundlage!$A$3:$O$502,15,FALSE),"")</f>
        <v/>
      </c>
      <c r="K67" s="110" t="str">
        <f>IFERROR(VLOOKUP(E67,Datengrundlage!$A$3:$P$502,16,FALSE),"")</f>
        <v/>
      </c>
      <c r="L67" s="37"/>
      <c r="M67" s="48" t="str">
        <f t="shared" si="1"/>
        <v/>
      </c>
      <c r="N67" s="31">
        <f t="shared" si="2"/>
        <v>0</v>
      </c>
      <c r="O67" s="31" t="str">
        <f t="shared" si="3"/>
        <v/>
      </c>
      <c r="P67" s="31" t="str">
        <f t="shared" si="4"/>
        <v/>
      </c>
      <c r="Q67" s="631" t="s">
        <v>55</v>
      </c>
      <c r="R67" s="157">
        <f t="shared" si="12"/>
        <v>0</v>
      </c>
      <c r="S67" s="30" t="str">
        <f>IFERROR(IF(VLOOKUP(E67,Datengrundlage!$A$4:$M$502,10,FALSE)="x","ja",""),"")</f>
        <v/>
      </c>
      <c r="T67" s="30" t="str">
        <f>IFERROR(IF(VLOOKUP(E67,Datengrundlage!$A$4:$M$502,11,FALSE)="x","ja",""),"")</f>
        <v/>
      </c>
      <c r="U67" s="30" t="str">
        <f>IFERROR(IF(VLOOKUP(E67,Datengrundlage!$A$4:$M$502,12,FALSE)="x","ja",""),"")</f>
        <v/>
      </c>
      <c r="V67" s="110" t="str">
        <f>IFERROR(IF(Q67="ja",VLOOKUP(E67,Datengrundlage!$A$4:$M$502,13,FALSE),""),"")</f>
        <v/>
      </c>
      <c r="W67" s="8" t="str">
        <f t="shared" si="14"/>
        <v/>
      </c>
      <c r="X67" s="124" t="s">
        <v>54</v>
      </c>
      <c r="Y67" s="32">
        <f t="shared" si="5"/>
        <v>0</v>
      </c>
      <c r="Z67" s="32">
        <f t="shared" si="6"/>
        <v>0</v>
      </c>
      <c r="AA67" s="32">
        <f t="shared" si="7"/>
        <v>0</v>
      </c>
      <c r="AB67" s="32">
        <f t="shared" si="8"/>
        <v>0</v>
      </c>
      <c r="AC67" s="32">
        <f t="shared" si="9"/>
        <v>0</v>
      </c>
      <c r="AD67" s="32">
        <f t="shared" si="10"/>
        <v>0</v>
      </c>
      <c r="AE67" s="9">
        <f t="shared" si="13"/>
        <v>0</v>
      </c>
      <c r="AF67" s="101" t="str">
        <f t="shared" si="11"/>
        <v/>
      </c>
    </row>
    <row r="68" spans="3:32" ht="30" customHeight="1" x14ac:dyDescent="0.3">
      <c r="C68" s="8">
        <v>18</v>
      </c>
      <c r="D68" s="100"/>
      <c r="E68" s="35"/>
      <c r="F68" s="44" t="str">
        <f>IFERROR(VLOOKUP(E68,Datengrundlage!$A$4:$M$502,2,FALSE),(""))</f>
        <v/>
      </c>
      <c r="G68" s="36" t="s">
        <v>55</v>
      </c>
      <c r="H68" s="44" t="str">
        <f>IFERROR(IF(AND(OR(E68=250,E68=434),G68="großkörnig"),"Leguminosenmischung, großkörnig",IF(AND(OR(E68=250,E68=434),G68="kleinkörnig"),"Leguminosenmischung, kleinkörnig",VLOOKUP(E68,Datengrundlage!$A$4:$M$502,6,FALSE))),"")</f>
        <v/>
      </c>
      <c r="I68" s="44" t="str">
        <f>IFERROR(VLOOKUP(E68,Datengrundlage!$A$4:$M$502,3,FALSE),"")</f>
        <v/>
      </c>
      <c r="J68" s="110" t="str">
        <f>IFERROR(VLOOKUP(E68,Datengrundlage!$A$3:$O$502,15,FALSE),"")</f>
        <v/>
      </c>
      <c r="K68" s="110" t="str">
        <f>IFERROR(VLOOKUP(E68,Datengrundlage!$A$3:$P$502,16,FALSE),"")</f>
        <v/>
      </c>
      <c r="L68" s="37"/>
      <c r="M68" s="48" t="str">
        <f t="shared" si="1"/>
        <v/>
      </c>
      <c r="N68" s="31">
        <f t="shared" si="2"/>
        <v>0</v>
      </c>
      <c r="O68" s="31" t="str">
        <f t="shared" si="3"/>
        <v/>
      </c>
      <c r="P68" s="31" t="str">
        <f t="shared" si="4"/>
        <v/>
      </c>
      <c r="Q68" s="631" t="s">
        <v>55</v>
      </c>
      <c r="R68" s="157">
        <f t="shared" si="12"/>
        <v>0</v>
      </c>
      <c r="S68" s="30" t="str">
        <f>IFERROR(IF(VLOOKUP(E68,Datengrundlage!$A$4:$M$502,10,FALSE)="x","ja",""),"")</f>
        <v/>
      </c>
      <c r="T68" s="30" t="str">
        <f>IFERROR(IF(VLOOKUP(E68,Datengrundlage!$A$4:$M$502,11,FALSE)="x","ja",""),"")</f>
        <v/>
      </c>
      <c r="U68" s="30" t="str">
        <f>IFERROR(IF(VLOOKUP(E68,Datengrundlage!$A$4:$M$502,12,FALSE)="x","ja",""),"")</f>
        <v/>
      </c>
      <c r="V68" s="110" t="str">
        <f>IFERROR(IF(Q68="ja",VLOOKUP(E68,Datengrundlage!$A$4:$M$502,13,FALSE),""),"")</f>
        <v/>
      </c>
      <c r="W68" s="8" t="str">
        <f t="shared" si="14"/>
        <v/>
      </c>
      <c r="X68" s="124" t="s">
        <v>54</v>
      </c>
      <c r="Y68" s="32">
        <f t="shared" si="5"/>
        <v>0</v>
      </c>
      <c r="Z68" s="32">
        <f t="shared" si="6"/>
        <v>0</v>
      </c>
      <c r="AA68" s="32">
        <f t="shared" si="7"/>
        <v>0</v>
      </c>
      <c r="AB68" s="32">
        <f t="shared" si="8"/>
        <v>0</v>
      </c>
      <c r="AC68" s="32">
        <f t="shared" si="9"/>
        <v>0</v>
      </c>
      <c r="AD68" s="32">
        <f t="shared" si="10"/>
        <v>0</v>
      </c>
      <c r="AE68" s="9">
        <f t="shared" si="13"/>
        <v>0</v>
      </c>
      <c r="AF68" s="101" t="str">
        <f t="shared" si="11"/>
        <v/>
      </c>
    </row>
    <row r="69" spans="3:32" ht="30" customHeight="1" x14ac:dyDescent="0.3">
      <c r="C69" s="8">
        <v>19</v>
      </c>
      <c r="D69" s="100"/>
      <c r="E69" s="35"/>
      <c r="F69" s="44" t="str">
        <f>IFERROR(VLOOKUP(E69,Datengrundlage!$A$4:$M$502,2,FALSE),(""))</f>
        <v/>
      </c>
      <c r="G69" s="36" t="s">
        <v>55</v>
      </c>
      <c r="H69" s="44" t="str">
        <f>IFERROR(IF(AND(OR(E69=250,E69=434),G69="großkörnig"),"Leguminosenmischung, großkörnig",IF(AND(OR(E69=250,E69=434),G69="kleinkörnig"),"Leguminosenmischung, kleinkörnig",VLOOKUP(E69,Datengrundlage!$A$4:$M$502,6,FALSE))),"")</f>
        <v/>
      </c>
      <c r="I69" s="44" t="str">
        <f>IFERROR(VLOOKUP(E69,Datengrundlage!$A$4:$M$502,3,FALSE),"")</f>
        <v/>
      </c>
      <c r="J69" s="110" t="str">
        <f>IFERROR(VLOOKUP(E69,Datengrundlage!$A$3:$O$502,15,FALSE),"")</f>
        <v/>
      </c>
      <c r="K69" s="110" t="str">
        <f>IFERROR(VLOOKUP(E69,Datengrundlage!$A$3:$P$502,16,FALSE),"")</f>
        <v/>
      </c>
      <c r="L69" s="37"/>
      <c r="M69" s="48" t="str">
        <f t="shared" si="1"/>
        <v/>
      </c>
      <c r="N69" s="31">
        <f t="shared" si="2"/>
        <v>0</v>
      </c>
      <c r="O69" s="31" t="str">
        <f t="shared" si="3"/>
        <v/>
      </c>
      <c r="P69" s="31" t="str">
        <f t="shared" si="4"/>
        <v/>
      </c>
      <c r="Q69" s="631" t="s">
        <v>55</v>
      </c>
      <c r="R69" s="157">
        <f t="shared" si="12"/>
        <v>0</v>
      </c>
      <c r="S69" s="30" t="str">
        <f>IFERROR(IF(VLOOKUP(E69,Datengrundlage!$A$4:$M$502,10,FALSE)="x","ja",""),"")</f>
        <v/>
      </c>
      <c r="T69" s="30" t="str">
        <f>IFERROR(IF(VLOOKUP(E69,Datengrundlage!$A$4:$M$502,11,FALSE)="x","ja",""),"")</f>
        <v/>
      </c>
      <c r="U69" s="30" t="str">
        <f>IFERROR(IF(VLOOKUP(E69,Datengrundlage!$A$4:$M$502,12,FALSE)="x","ja",""),"")</f>
        <v/>
      </c>
      <c r="V69" s="110" t="str">
        <f>IFERROR(IF(Q69="ja",VLOOKUP(E69,Datengrundlage!$A$4:$M$502,13,FALSE),""),"")</f>
        <v/>
      </c>
      <c r="W69" s="8" t="str">
        <f t="shared" si="14"/>
        <v/>
      </c>
      <c r="X69" s="124" t="s">
        <v>54</v>
      </c>
      <c r="Y69" s="32">
        <f t="shared" si="5"/>
        <v>0</v>
      </c>
      <c r="Z69" s="32">
        <f t="shared" si="6"/>
        <v>0</v>
      </c>
      <c r="AA69" s="32">
        <f t="shared" si="7"/>
        <v>0</v>
      </c>
      <c r="AB69" s="32">
        <f t="shared" si="8"/>
        <v>0</v>
      </c>
      <c r="AC69" s="32">
        <f t="shared" si="9"/>
        <v>0</v>
      </c>
      <c r="AD69" s="32">
        <f t="shared" si="10"/>
        <v>0</v>
      </c>
      <c r="AE69" s="9">
        <f t="shared" si="13"/>
        <v>0</v>
      </c>
      <c r="AF69" s="101" t="str">
        <f t="shared" si="11"/>
        <v/>
      </c>
    </row>
    <row r="70" spans="3:32" ht="30" customHeight="1" x14ac:dyDescent="0.3">
      <c r="C70" s="8">
        <v>20</v>
      </c>
      <c r="D70" s="100"/>
      <c r="E70" s="35"/>
      <c r="F70" s="44" t="str">
        <f>IFERROR(VLOOKUP(E70,Datengrundlage!$A$4:$M$502,2,FALSE),(""))</f>
        <v/>
      </c>
      <c r="G70" s="36" t="s">
        <v>55</v>
      </c>
      <c r="H70" s="44" t="str">
        <f>IFERROR(IF(AND(OR(E70=250,E70=434),G70="großkörnig"),"Leguminosenmischung, großkörnig",IF(AND(OR(E70=250,E70=434),G70="kleinkörnig"),"Leguminosenmischung, kleinkörnig",VLOOKUP(E70,Datengrundlage!$A$4:$M$502,6,FALSE))),"")</f>
        <v/>
      </c>
      <c r="I70" s="44" t="str">
        <f>IFERROR(VLOOKUP(E70,Datengrundlage!$A$4:$M$502,3,FALSE),"")</f>
        <v/>
      </c>
      <c r="J70" s="110" t="str">
        <f>IFERROR(VLOOKUP(E70,Datengrundlage!$A$3:$O$502,15,FALSE),"")</f>
        <v/>
      </c>
      <c r="K70" s="110" t="str">
        <f>IFERROR(VLOOKUP(E70,Datengrundlage!$A$3:$P$502,16,FALSE),"")</f>
        <v/>
      </c>
      <c r="L70" s="37"/>
      <c r="M70" s="48" t="str">
        <f t="shared" si="1"/>
        <v/>
      </c>
      <c r="N70" s="31">
        <f t="shared" si="2"/>
        <v>0</v>
      </c>
      <c r="O70" s="31" t="str">
        <f t="shared" si="3"/>
        <v/>
      </c>
      <c r="P70" s="31" t="str">
        <f t="shared" si="4"/>
        <v/>
      </c>
      <c r="Q70" s="631" t="s">
        <v>55</v>
      </c>
      <c r="R70" s="157">
        <f t="shared" si="12"/>
        <v>0</v>
      </c>
      <c r="S70" s="30" t="str">
        <f>IFERROR(IF(VLOOKUP(E70,Datengrundlage!$A$4:$M$502,10,FALSE)="x","ja",""),"")</f>
        <v/>
      </c>
      <c r="T70" s="30" t="str">
        <f>IFERROR(IF(VLOOKUP(E70,Datengrundlage!$A$4:$M$502,11,FALSE)="x","ja",""),"")</f>
        <v/>
      </c>
      <c r="U70" s="30" t="str">
        <f>IFERROR(IF(VLOOKUP(E70,Datengrundlage!$A$4:$M$502,12,FALSE)="x","ja",""),"")</f>
        <v/>
      </c>
      <c r="V70" s="110" t="str">
        <f>IFERROR(IF(Q70="ja",VLOOKUP(E70,Datengrundlage!$A$4:$M$502,13,FALSE),""),"")</f>
        <v/>
      </c>
      <c r="W70" s="8" t="str">
        <f t="shared" si="14"/>
        <v/>
      </c>
      <c r="X70" s="124" t="s">
        <v>54</v>
      </c>
      <c r="Y70" s="32">
        <f t="shared" si="5"/>
        <v>0</v>
      </c>
      <c r="Z70" s="32">
        <f t="shared" si="6"/>
        <v>0</v>
      </c>
      <c r="AA70" s="32">
        <f t="shared" si="7"/>
        <v>0</v>
      </c>
      <c r="AB70" s="32">
        <f t="shared" si="8"/>
        <v>0</v>
      </c>
      <c r="AC70" s="32">
        <f t="shared" si="9"/>
        <v>0</v>
      </c>
      <c r="AD70" s="32">
        <f t="shared" si="10"/>
        <v>0</v>
      </c>
      <c r="AE70" s="9">
        <f t="shared" si="13"/>
        <v>0</v>
      </c>
      <c r="AF70" s="101" t="str">
        <f t="shared" si="11"/>
        <v/>
      </c>
    </row>
    <row r="71" spans="3:32" ht="30" customHeight="1" x14ac:dyDescent="0.3">
      <c r="C71" s="8">
        <v>21</v>
      </c>
      <c r="D71" s="100"/>
      <c r="E71" s="35"/>
      <c r="F71" s="44" t="str">
        <f>IFERROR(VLOOKUP(E71,Datengrundlage!$A$4:$M$502,2,FALSE),(""))</f>
        <v/>
      </c>
      <c r="G71" s="36" t="s">
        <v>55</v>
      </c>
      <c r="H71" s="44" t="str">
        <f>IFERROR(IF(AND(OR(E71=250,E71=434),G71="großkörnig"),"Leguminosenmischung, großkörnig",IF(AND(OR(E71=250,E71=434),G71="kleinkörnig"),"Leguminosenmischung, kleinkörnig",VLOOKUP(E71,Datengrundlage!$A$4:$M$502,6,FALSE))),"")</f>
        <v/>
      </c>
      <c r="I71" s="44" t="str">
        <f>IFERROR(VLOOKUP(E71,Datengrundlage!$A$4:$M$502,3,FALSE),"")</f>
        <v/>
      </c>
      <c r="J71" s="110" t="str">
        <f>IFERROR(VLOOKUP(E71,Datengrundlage!$A$3:$O$502,15,FALSE),"")</f>
        <v/>
      </c>
      <c r="K71" s="110" t="str">
        <f>IFERROR(VLOOKUP(E71,Datengrundlage!$A$3:$P$502,16,FALSE),"")</f>
        <v/>
      </c>
      <c r="L71" s="37"/>
      <c r="M71" s="48" t="str">
        <f t="shared" si="1"/>
        <v/>
      </c>
      <c r="N71" s="31">
        <f t="shared" si="2"/>
        <v>0</v>
      </c>
      <c r="O71" s="31" t="str">
        <f t="shared" si="3"/>
        <v/>
      </c>
      <c r="P71" s="31" t="str">
        <f t="shared" si="4"/>
        <v/>
      </c>
      <c r="Q71" s="631" t="s">
        <v>55</v>
      </c>
      <c r="R71" s="157">
        <f t="shared" si="12"/>
        <v>0</v>
      </c>
      <c r="S71" s="30" t="str">
        <f>IFERROR(IF(VLOOKUP(E71,Datengrundlage!$A$4:$M$502,10,FALSE)="x","ja",""),"")</f>
        <v/>
      </c>
      <c r="T71" s="30" t="str">
        <f>IFERROR(IF(VLOOKUP(E71,Datengrundlage!$A$4:$M$502,11,FALSE)="x","ja",""),"")</f>
        <v/>
      </c>
      <c r="U71" s="30" t="str">
        <f>IFERROR(IF(VLOOKUP(E71,Datengrundlage!$A$4:$M$502,12,FALSE)="x","ja",""),"")</f>
        <v/>
      </c>
      <c r="V71" s="110" t="str">
        <f>IFERROR(IF(Q71="ja",VLOOKUP(E71,Datengrundlage!$A$4:$M$502,13,FALSE),""),"")</f>
        <v/>
      </c>
      <c r="W71" s="8" t="str">
        <f t="shared" si="14"/>
        <v/>
      </c>
      <c r="X71" s="124" t="s">
        <v>54</v>
      </c>
      <c r="Y71" s="32">
        <f t="shared" si="5"/>
        <v>0</v>
      </c>
      <c r="Z71" s="32">
        <f t="shared" si="6"/>
        <v>0</v>
      </c>
      <c r="AA71" s="32">
        <f t="shared" si="7"/>
        <v>0</v>
      </c>
      <c r="AB71" s="32">
        <f t="shared" si="8"/>
        <v>0</v>
      </c>
      <c r="AC71" s="32">
        <f t="shared" si="9"/>
        <v>0</v>
      </c>
      <c r="AD71" s="32">
        <f t="shared" si="10"/>
        <v>0</v>
      </c>
      <c r="AE71" s="9">
        <f t="shared" si="13"/>
        <v>0</v>
      </c>
      <c r="AF71" s="101" t="str">
        <f t="shared" si="11"/>
        <v/>
      </c>
    </row>
    <row r="72" spans="3:32" ht="30" customHeight="1" x14ac:dyDescent="0.3">
      <c r="C72" s="8">
        <v>22</v>
      </c>
      <c r="D72" s="100"/>
      <c r="E72" s="35"/>
      <c r="F72" s="44" t="str">
        <f>IFERROR(VLOOKUP(E72,Datengrundlage!$A$4:$M$502,2,FALSE),(""))</f>
        <v/>
      </c>
      <c r="G72" s="36" t="s">
        <v>55</v>
      </c>
      <c r="H72" s="44" t="str">
        <f>IFERROR(IF(AND(OR(E72=250,E72=434),G72="großkörnig"),"Leguminosenmischung, großkörnig",IF(AND(OR(E72=250,E72=434),G72="kleinkörnig"),"Leguminosenmischung, kleinkörnig",VLOOKUP(E72,Datengrundlage!$A$4:$M$502,6,FALSE))),"")</f>
        <v/>
      </c>
      <c r="I72" s="44" t="str">
        <f>IFERROR(VLOOKUP(E72,Datengrundlage!$A$4:$M$502,3,FALSE),"")</f>
        <v/>
      </c>
      <c r="J72" s="110" t="str">
        <f>IFERROR(VLOOKUP(E72,Datengrundlage!$A$3:$O$502,15,FALSE),"")</f>
        <v/>
      </c>
      <c r="K72" s="110" t="str">
        <f>IFERROR(VLOOKUP(E72,Datengrundlage!$A$3:$P$502,16,FALSE),"")</f>
        <v/>
      </c>
      <c r="L72" s="37"/>
      <c r="M72" s="48" t="str">
        <f t="shared" si="1"/>
        <v/>
      </c>
      <c r="N72" s="31">
        <f t="shared" si="2"/>
        <v>0</v>
      </c>
      <c r="O72" s="31" t="str">
        <f t="shared" si="3"/>
        <v/>
      </c>
      <c r="P72" s="31" t="str">
        <f t="shared" si="4"/>
        <v/>
      </c>
      <c r="Q72" s="631" t="s">
        <v>55</v>
      </c>
      <c r="R72" s="157">
        <f t="shared" si="12"/>
        <v>0</v>
      </c>
      <c r="S72" s="30" t="str">
        <f>IFERROR(IF(VLOOKUP(E72,Datengrundlage!$A$4:$M$502,10,FALSE)="x","ja",""),"")</f>
        <v/>
      </c>
      <c r="T72" s="30" t="str">
        <f>IFERROR(IF(VLOOKUP(E72,Datengrundlage!$A$4:$M$502,11,FALSE)="x","ja",""),"")</f>
        <v/>
      </c>
      <c r="U72" s="30" t="str">
        <f>IFERROR(IF(VLOOKUP(E72,Datengrundlage!$A$4:$M$502,12,FALSE)="x","ja",""),"")</f>
        <v/>
      </c>
      <c r="V72" s="110" t="str">
        <f>IFERROR(IF(Q72="ja",VLOOKUP(E72,Datengrundlage!$A$4:$M$502,13,FALSE),""),"")</f>
        <v/>
      </c>
      <c r="W72" s="8" t="str">
        <f t="shared" si="14"/>
        <v/>
      </c>
      <c r="X72" s="124" t="s">
        <v>54</v>
      </c>
      <c r="Y72" s="32">
        <f t="shared" si="5"/>
        <v>0</v>
      </c>
      <c r="Z72" s="32">
        <f t="shared" si="6"/>
        <v>0</v>
      </c>
      <c r="AA72" s="32">
        <f t="shared" si="7"/>
        <v>0</v>
      </c>
      <c r="AB72" s="32">
        <f t="shared" si="8"/>
        <v>0</v>
      </c>
      <c r="AC72" s="32">
        <f t="shared" si="9"/>
        <v>0</v>
      </c>
      <c r="AD72" s="32">
        <f t="shared" si="10"/>
        <v>0</v>
      </c>
      <c r="AE72" s="9">
        <f t="shared" si="13"/>
        <v>0</v>
      </c>
      <c r="AF72" s="101" t="str">
        <f t="shared" si="11"/>
        <v/>
      </c>
    </row>
    <row r="73" spans="3:32" ht="30" customHeight="1" x14ac:dyDescent="0.3">
      <c r="C73" s="8">
        <v>23</v>
      </c>
      <c r="D73" s="100"/>
      <c r="E73" s="35"/>
      <c r="F73" s="44" t="str">
        <f>IFERROR(VLOOKUP(E73,Datengrundlage!$A$4:$M$502,2,FALSE),(""))</f>
        <v/>
      </c>
      <c r="G73" s="36" t="s">
        <v>55</v>
      </c>
      <c r="H73" s="44" t="str">
        <f>IFERROR(IF(AND(OR(E73=250,E73=434),G73="großkörnig"),"Leguminosenmischung, großkörnig",IF(AND(OR(E73=250,E73=434),G73="kleinkörnig"),"Leguminosenmischung, kleinkörnig",VLOOKUP(E73,Datengrundlage!$A$4:$M$502,6,FALSE))),"")</f>
        <v/>
      </c>
      <c r="I73" s="44" t="str">
        <f>IFERROR(VLOOKUP(E73,Datengrundlage!$A$4:$M$502,3,FALSE),"")</f>
        <v/>
      </c>
      <c r="J73" s="110" t="str">
        <f>IFERROR(VLOOKUP(E73,Datengrundlage!$A$3:$O$502,15,FALSE),"")</f>
        <v/>
      </c>
      <c r="K73" s="110" t="str">
        <f>IFERROR(VLOOKUP(E73,Datengrundlage!$A$3:$P$502,16,FALSE),"")</f>
        <v/>
      </c>
      <c r="L73" s="37"/>
      <c r="M73" s="48" t="str">
        <f t="shared" si="1"/>
        <v/>
      </c>
      <c r="N73" s="31">
        <f t="shared" si="2"/>
        <v>0</v>
      </c>
      <c r="O73" s="31" t="str">
        <f t="shared" si="3"/>
        <v/>
      </c>
      <c r="P73" s="31" t="str">
        <f t="shared" si="4"/>
        <v/>
      </c>
      <c r="Q73" s="631" t="s">
        <v>55</v>
      </c>
      <c r="R73" s="157">
        <f t="shared" si="12"/>
        <v>0</v>
      </c>
      <c r="S73" s="30" t="str">
        <f>IFERROR(IF(VLOOKUP(E73,Datengrundlage!$A$4:$M$502,10,FALSE)="x","ja",""),"")</f>
        <v/>
      </c>
      <c r="T73" s="30" t="str">
        <f>IFERROR(IF(VLOOKUP(E73,Datengrundlage!$A$4:$M$502,11,FALSE)="x","ja",""),"")</f>
        <v/>
      </c>
      <c r="U73" s="30" t="str">
        <f>IFERROR(IF(VLOOKUP(E73,Datengrundlage!$A$4:$M$502,12,FALSE)="x","ja",""),"")</f>
        <v/>
      </c>
      <c r="V73" s="110" t="str">
        <f>IFERROR(IF(Q73="ja",VLOOKUP(E73,Datengrundlage!$A$4:$M$502,13,FALSE),""),"")</f>
        <v/>
      </c>
      <c r="W73" s="8" t="str">
        <f t="shared" si="14"/>
        <v/>
      </c>
      <c r="X73" s="124" t="s">
        <v>54</v>
      </c>
      <c r="Y73" s="32">
        <f t="shared" si="5"/>
        <v>0</v>
      </c>
      <c r="Z73" s="32">
        <f t="shared" si="6"/>
        <v>0</v>
      </c>
      <c r="AA73" s="32">
        <f t="shared" si="7"/>
        <v>0</v>
      </c>
      <c r="AB73" s="32">
        <f t="shared" si="8"/>
        <v>0</v>
      </c>
      <c r="AC73" s="32">
        <f t="shared" si="9"/>
        <v>0</v>
      </c>
      <c r="AD73" s="32">
        <f t="shared" si="10"/>
        <v>0</v>
      </c>
      <c r="AE73" s="9">
        <f t="shared" si="13"/>
        <v>0</v>
      </c>
      <c r="AF73" s="101" t="str">
        <f t="shared" si="11"/>
        <v/>
      </c>
    </row>
    <row r="74" spans="3:32" ht="30" customHeight="1" x14ac:dyDescent="0.3">
      <c r="C74" s="8">
        <v>24</v>
      </c>
      <c r="D74" s="100"/>
      <c r="E74" s="35"/>
      <c r="F74" s="44" t="str">
        <f>IFERROR(VLOOKUP(E74,Datengrundlage!$A$4:$M$502,2,FALSE),(""))</f>
        <v/>
      </c>
      <c r="G74" s="36" t="s">
        <v>55</v>
      </c>
      <c r="H74" s="44" t="str">
        <f>IFERROR(IF(AND(OR(E74=250,E74=434),G74="großkörnig"),"Leguminosenmischung, großkörnig",IF(AND(OR(E74=250,E74=434),G74="kleinkörnig"),"Leguminosenmischung, kleinkörnig",VLOOKUP(E74,Datengrundlage!$A$4:$M$502,6,FALSE))),"")</f>
        <v/>
      </c>
      <c r="I74" s="44" t="str">
        <f>IFERROR(VLOOKUP(E74,Datengrundlage!$A$4:$M$502,3,FALSE),"")</f>
        <v/>
      </c>
      <c r="J74" s="110" t="str">
        <f>IFERROR(VLOOKUP(E74,Datengrundlage!$A$3:$O$502,15,FALSE),"")</f>
        <v/>
      </c>
      <c r="K74" s="110" t="str">
        <f>IFERROR(VLOOKUP(E74,Datengrundlage!$A$3:$P$502,16,FALSE),"")</f>
        <v/>
      </c>
      <c r="L74" s="37"/>
      <c r="M74" s="48" t="str">
        <f t="shared" si="1"/>
        <v/>
      </c>
      <c r="N74" s="31">
        <f t="shared" si="2"/>
        <v>0</v>
      </c>
      <c r="O74" s="31" t="str">
        <f t="shared" si="3"/>
        <v/>
      </c>
      <c r="P74" s="31" t="str">
        <f t="shared" si="4"/>
        <v/>
      </c>
      <c r="Q74" s="631" t="s">
        <v>55</v>
      </c>
      <c r="R74" s="157">
        <f t="shared" si="12"/>
        <v>0</v>
      </c>
      <c r="S74" s="30" t="str">
        <f>IFERROR(IF(VLOOKUP(E74,Datengrundlage!$A$4:$M$502,10,FALSE)="x","ja",""),"")</f>
        <v/>
      </c>
      <c r="T74" s="30" t="str">
        <f>IFERROR(IF(VLOOKUP(E74,Datengrundlage!$A$4:$M$502,11,FALSE)="x","ja",""),"")</f>
        <v/>
      </c>
      <c r="U74" s="30" t="str">
        <f>IFERROR(IF(VLOOKUP(E74,Datengrundlage!$A$4:$M$502,12,FALSE)="x","ja",""),"")</f>
        <v/>
      </c>
      <c r="V74" s="110" t="str">
        <f>IFERROR(IF(Q74="ja",VLOOKUP(E74,Datengrundlage!$A$4:$M$502,13,FALSE),""),"")</f>
        <v/>
      </c>
      <c r="W74" s="8" t="str">
        <f t="shared" si="14"/>
        <v/>
      </c>
      <c r="X74" s="124" t="s">
        <v>54</v>
      </c>
      <c r="Y74" s="32">
        <f t="shared" si="5"/>
        <v>0</v>
      </c>
      <c r="Z74" s="32">
        <f t="shared" si="6"/>
        <v>0</v>
      </c>
      <c r="AA74" s="32">
        <f t="shared" si="7"/>
        <v>0</v>
      </c>
      <c r="AB74" s="32">
        <f t="shared" si="8"/>
        <v>0</v>
      </c>
      <c r="AC74" s="32">
        <f t="shared" si="9"/>
        <v>0</v>
      </c>
      <c r="AD74" s="32">
        <f t="shared" si="10"/>
        <v>0</v>
      </c>
      <c r="AE74" s="9">
        <f t="shared" si="13"/>
        <v>0</v>
      </c>
      <c r="AF74" s="101" t="str">
        <f t="shared" si="11"/>
        <v/>
      </c>
    </row>
    <row r="75" spans="3:32" ht="30" customHeight="1" x14ac:dyDescent="0.3">
      <c r="C75" s="8">
        <v>25</v>
      </c>
      <c r="D75" s="100"/>
      <c r="E75" s="35"/>
      <c r="F75" s="44" t="str">
        <f>IFERROR(VLOOKUP(E75,Datengrundlage!$A$4:$M$502,2,FALSE),(""))</f>
        <v/>
      </c>
      <c r="G75" s="36" t="s">
        <v>55</v>
      </c>
      <c r="H75" s="44" t="str">
        <f>IFERROR(IF(AND(OR(E75=250,E75=434),G75="großkörnig"),"Leguminosenmischung, großkörnig",IF(AND(OR(E75=250,E75=434),G75="kleinkörnig"),"Leguminosenmischung, kleinkörnig",VLOOKUP(E75,Datengrundlage!$A$4:$M$502,6,FALSE))),"")</f>
        <v/>
      </c>
      <c r="I75" s="44" t="str">
        <f>IFERROR(VLOOKUP(E75,Datengrundlage!$A$4:$M$502,3,FALSE),"")</f>
        <v/>
      </c>
      <c r="J75" s="110" t="str">
        <f>IFERROR(VLOOKUP(E75,Datengrundlage!$A$3:$O$502,15,FALSE),"")</f>
        <v/>
      </c>
      <c r="K75" s="110" t="str">
        <f>IFERROR(VLOOKUP(E75,Datengrundlage!$A$3:$P$502,16,FALSE),"")</f>
        <v/>
      </c>
      <c r="L75" s="37"/>
      <c r="M75" s="48" t="str">
        <f t="shared" si="1"/>
        <v/>
      </c>
      <c r="N75" s="31">
        <f t="shared" si="2"/>
        <v>0</v>
      </c>
      <c r="O75" s="31" t="str">
        <f t="shared" si="3"/>
        <v/>
      </c>
      <c r="P75" s="31" t="str">
        <f t="shared" si="4"/>
        <v/>
      </c>
      <c r="Q75" s="631" t="s">
        <v>55</v>
      </c>
      <c r="R75" s="157">
        <f t="shared" si="12"/>
        <v>0</v>
      </c>
      <c r="S75" s="30" t="str">
        <f>IFERROR(IF(VLOOKUP(E75,Datengrundlage!$A$4:$M$502,10,FALSE)="x","ja",""),"")</f>
        <v/>
      </c>
      <c r="T75" s="30" t="str">
        <f>IFERROR(IF(VLOOKUP(E75,Datengrundlage!$A$4:$M$502,11,FALSE)="x","ja",""),"")</f>
        <v/>
      </c>
      <c r="U75" s="30" t="str">
        <f>IFERROR(IF(VLOOKUP(E75,Datengrundlage!$A$4:$M$502,12,FALSE)="x","ja",""),"")</f>
        <v/>
      </c>
      <c r="V75" s="110" t="str">
        <f>IFERROR(IF(Q75="ja",VLOOKUP(E75,Datengrundlage!$A$4:$M$502,13,FALSE),""),"")</f>
        <v/>
      </c>
      <c r="W75" s="8" t="str">
        <f t="shared" si="14"/>
        <v/>
      </c>
      <c r="X75" s="124" t="s">
        <v>54</v>
      </c>
      <c r="Y75" s="32">
        <f t="shared" si="5"/>
        <v>0</v>
      </c>
      <c r="Z75" s="32">
        <f t="shared" si="6"/>
        <v>0</v>
      </c>
      <c r="AA75" s="32">
        <f t="shared" si="7"/>
        <v>0</v>
      </c>
      <c r="AB75" s="32">
        <f t="shared" si="8"/>
        <v>0</v>
      </c>
      <c r="AC75" s="32">
        <f t="shared" si="9"/>
        <v>0</v>
      </c>
      <c r="AD75" s="32">
        <f t="shared" si="10"/>
        <v>0</v>
      </c>
      <c r="AE75" s="9">
        <f t="shared" si="13"/>
        <v>0</v>
      </c>
      <c r="AF75" s="101" t="str">
        <f t="shared" si="11"/>
        <v/>
      </c>
    </row>
    <row r="76" spans="3:32" ht="30" customHeight="1" x14ac:dyDescent="0.3">
      <c r="C76" s="8">
        <v>26</v>
      </c>
      <c r="D76" s="100"/>
      <c r="E76" s="35"/>
      <c r="F76" s="44" t="str">
        <f>IFERROR(VLOOKUP(E76,Datengrundlage!$A$4:$M$502,2,FALSE),(""))</f>
        <v/>
      </c>
      <c r="G76" s="36" t="s">
        <v>55</v>
      </c>
      <c r="H76" s="44" t="str">
        <f>IFERROR(IF(AND(OR(E76=250,E76=434),G76="großkörnig"),"Leguminosenmischung, großkörnig",IF(AND(OR(E76=250,E76=434),G76="kleinkörnig"),"Leguminosenmischung, kleinkörnig",VLOOKUP(E76,Datengrundlage!$A$4:$M$502,6,FALSE))),"")</f>
        <v/>
      </c>
      <c r="I76" s="44" t="str">
        <f>IFERROR(VLOOKUP(E76,Datengrundlage!$A$4:$M$502,3,FALSE),"")</f>
        <v/>
      </c>
      <c r="J76" s="110" t="str">
        <f>IFERROR(VLOOKUP(E76,Datengrundlage!$A$3:$O$502,15,FALSE),"")</f>
        <v/>
      </c>
      <c r="K76" s="110" t="str">
        <f>IFERROR(VLOOKUP(E76,Datengrundlage!$A$3:$P$502,16,FALSE),"")</f>
        <v/>
      </c>
      <c r="L76" s="37"/>
      <c r="M76" s="48" t="str">
        <f t="shared" si="1"/>
        <v/>
      </c>
      <c r="N76" s="31">
        <f t="shared" si="2"/>
        <v>0</v>
      </c>
      <c r="O76" s="31" t="str">
        <f t="shared" si="3"/>
        <v/>
      </c>
      <c r="P76" s="31" t="str">
        <f t="shared" si="4"/>
        <v/>
      </c>
      <c r="Q76" s="631" t="s">
        <v>55</v>
      </c>
      <c r="R76" s="157">
        <f t="shared" si="12"/>
        <v>0</v>
      </c>
      <c r="S76" s="30" t="str">
        <f>IFERROR(IF(VLOOKUP(E76,Datengrundlage!$A$4:$M$502,10,FALSE)="x","ja",""),"")</f>
        <v/>
      </c>
      <c r="T76" s="30" t="str">
        <f>IFERROR(IF(VLOOKUP(E76,Datengrundlage!$A$4:$M$502,11,FALSE)="x","ja",""),"")</f>
        <v/>
      </c>
      <c r="U76" s="30" t="str">
        <f>IFERROR(IF(VLOOKUP(E76,Datengrundlage!$A$4:$M$502,12,FALSE)="x","ja",""),"")</f>
        <v/>
      </c>
      <c r="V76" s="110" t="str">
        <f>IFERROR(IF(Q76="ja",VLOOKUP(E76,Datengrundlage!$A$4:$M$502,13,FALSE),""),"")</f>
        <v/>
      </c>
      <c r="W76" s="8" t="str">
        <f t="shared" si="14"/>
        <v/>
      </c>
      <c r="X76" s="124" t="s">
        <v>54</v>
      </c>
      <c r="Y76" s="32">
        <f t="shared" si="5"/>
        <v>0</v>
      </c>
      <c r="Z76" s="32">
        <f t="shared" si="6"/>
        <v>0</v>
      </c>
      <c r="AA76" s="32">
        <f t="shared" si="7"/>
        <v>0</v>
      </c>
      <c r="AB76" s="32">
        <f t="shared" si="8"/>
        <v>0</v>
      </c>
      <c r="AC76" s="32">
        <f t="shared" si="9"/>
        <v>0</v>
      </c>
      <c r="AD76" s="32">
        <f t="shared" si="10"/>
        <v>0</v>
      </c>
      <c r="AE76" s="9">
        <f t="shared" si="13"/>
        <v>0</v>
      </c>
      <c r="AF76" s="101" t="str">
        <f t="shared" si="11"/>
        <v/>
      </c>
    </row>
    <row r="77" spans="3:32" ht="30" customHeight="1" x14ac:dyDescent="0.3">
      <c r="C77" s="8">
        <v>27</v>
      </c>
      <c r="D77" s="100"/>
      <c r="E77" s="35"/>
      <c r="F77" s="44" t="str">
        <f>IFERROR(VLOOKUP(E77,Datengrundlage!$A$4:$M$502,2,FALSE),(""))</f>
        <v/>
      </c>
      <c r="G77" s="36" t="s">
        <v>55</v>
      </c>
      <c r="H77" s="44" t="str">
        <f>IFERROR(IF(AND(OR(E77=250,E77=434),G77="großkörnig"),"Leguminosenmischung, großkörnig",IF(AND(OR(E77=250,E77=434),G77="kleinkörnig"),"Leguminosenmischung, kleinkörnig",VLOOKUP(E77,Datengrundlage!$A$4:$M$502,6,FALSE))),"")</f>
        <v/>
      </c>
      <c r="I77" s="44" t="str">
        <f>IFERROR(VLOOKUP(E77,Datengrundlage!$A$4:$M$502,3,FALSE),"")</f>
        <v/>
      </c>
      <c r="J77" s="110" t="str">
        <f>IFERROR(VLOOKUP(E77,Datengrundlage!$A$3:$O$502,15,FALSE),"")</f>
        <v/>
      </c>
      <c r="K77" s="110" t="str">
        <f>IFERROR(VLOOKUP(E77,Datengrundlage!$A$3:$P$502,16,FALSE),"")</f>
        <v/>
      </c>
      <c r="L77" s="37"/>
      <c r="M77" s="48" t="str">
        <f t="shared" si="1"/>
        <v/>
      </c>
      <c r="N77" s="31">
        <f t="shared" si="2"/>
        <v>0</v>
      </c>
      <c r="O77" s="31" t="str">
        <f t="shared" si="3"/>
        <v/>
      </c>
      <c r="P77" s="31" t="str">
        <f t="shared" si="4"/>
        <v/>
      </c>
      <c r="Q77" s="631" t="s">
        <v>55</v>
      </c>
      <c r="R77" s="157">
        <f t="shared" si="12"/>
        <v>0</v>
      </c>
      <c r="S77" s="30" t="str">
        <f>IFERROR(IF(VLOOKUP(E77,Datengrundlage!$A$4:$M$502,10,FALSE)="x","ja",""),"")</f>
        <v/>
      </c>
      <c r="T77" s="30" t="str">
        <f>IFERROR(IF(VLOOKUP(E77,Datengrundlage!$A$4:$M$502,11,FALSE)="x","ja",""),"")</f>
        <v/>
      </c>
      <c r="U77" s="30" t="str">
        <f>IFERROR(IF(VLOOKUP(E77,Datengrundlage!$A$4:$M$502,12,FALSE)="x","ja",""),"")</f>
        <v/>
      </c>
      <c r="V77" s="110" t="str">
        <f>IFERROR(IF(Q77="ja",VLOOKUP(E77,Datengrundlage!$A$4:$M$502,13,FALSE),""),"")</f>
        <v/>
      </c>
      <c r="W77" s="8" t="str">
        <f t="shared" si="14"/>
        <v/>
      </c>
      <c r="X77" s="124" t="s">
        <v>54</v>
      </c>
      <c r="Y77" s="32">
        <f t="shared" si="5"/>
        <v>0</v>
      </c>
      <c r="Z77" s="32">
        <f t="shared" si="6"/>
        <v>0</v>
      </c>
      <c r="AA77" s="32">
        <f t="shared" si="7"/>
        <v>0</v>
      </c>
      <c r="AB77" s="32">
        <f t="shared" si="8"/>
        <v>0</v>
      </c>
      <c r="AC77" s="32">
        <f t="shared" si="9"/>
        <v>0</v>
      </c>
      <c r="AD77" s="32">
        <f t="shared" si="10"/>
        <v>0</v>
      </c>
      <c r="AE77" s="9">
        <f t="shared" si="13"/>
        <v>0</v>
      </c>
      <c r="AF77" s="101" t="str">
        <f t="shared" si="11"/>
        <v/>
      </c>
    </row>
    <row r="78" spans="3:32" ht="30" customHeight="1" x14ac:dyDescent="0.3">
      <c r="C78" s="8">
        <v>28</v>
      </c>
      <c r="D78" s="100"/>
      <c r="E78" s="35"/>
      <c r="F78" s="44" t="str">
        <f>IFERROR(VLOOKUP(E78,Datengrundlage!$A$4:$M$502,2,FALSE),(""))</f>
        <v/>
      </c>
      <c r="G78" s="36" t="s">
        <v>55</v>
      </c>
      <c r="H78" s="44" t="str">
        <f>IFERROR(IF(AND(OR(E78=250,E78=434),G78="großkörnig"),"Leguminosenmischung, großkörnig",IF(AND(OR(E78=250,E78=434),G78="kleinkörnig"),"Leguminosenmischung, kleinkörnig",VLOOKUP(E78,Datengrundlage!$A$4:$M$502,6,FALSE))),"")</f>
        <v/>
      </c>
      <c r="I78" s="44" t="str">
        <f>IFERROR(VLOOKUP(E78,Datengrundlage!$A$4:$M$502,3,FALSE),"")</f>
        <v/>
      </c>
      <c r="J78" s="110" t="str">
        <f>IFERROR(VLOOKUP(E78,Datengrundlage!$A$3:$O$502,15,FALSE),"")</f>
        <v/>
      </c>
      <c r="K78" s="110" t="str">
        <f>IFERROR(VLOOKUP(E78,Datengrundlage!$A$3:$P$502,16,FALSE),"")</f>
        <v/>
      </c>
      <c r="L78" s="37"/>
      <c r="M78" s="48" t="str">
        <f t="shared" si="1"/>
        <v/>
      </c>
      <c r="N78" s="31">
        <f t="shared" si="2"/>
        <v>0</v>
      </c>
      <c r="O78" s="31" t="str">
        <f t="shared" si="3"/>
        <v/>
      </c>
      <c r="P78" s="31" t="str">
        <f t="shared" si="4"/>
        <v/>
      </c>
      <c r="Q78" s="631" t="s">
        <v>55</v>
      </c>
      <c r="R78" s="157">
        <f t="shared" si="12"/>
        <v>0</v>
      </c>
      <c r="S78" s="30" t="str">
        <f>IFERROR(IF(VLOOKUP(E78,Datengrundlage!$A$4:$M$502,10,FALSE)="x","ja",""),"")</f>
        <v/>
      </c>
      <c r="T78" s="30" t="str">
        <f>IFERROR(IF(VLOOKUP(E78,Datengrundlage!$A$4:$M$502,11,FALSE)="x","ja",""),"")</f>
        <v/>
      </c>
      <c r="U78" s="30" t="str">
        <f>IFERROR(IF(VLOOKUP(E78,Datengrundlage!$A$4:$M$502,12,FALSE)="x","ja",""),"")</f>
        <v/>
      </c>
      <c r="V78" s="110" t="str">
        <f>IFERROR(IF(Q78="ja",VLOOKUP(E78,Datengrundlage!$A$4:$M$502,13,FALSE),""),"")</f>
        <v/>
      </c>
      <c r="W78" s="8" t="str">
        <f t="shared" si="14"/>
        <v/>
      </c>
      <c r="X78" s="124" t="s">
        <v>54</v>
      </c>
      <c r="Y78" s="32">
        <f t="shared" si="5"/>
        <v>0</v>
      </c>
      <c r="Z78" s="32">
        <f t="shared" si="6"/>
        <v>0</v>
      </c>
      <c r="AA78" s="32">
        <f t="shared" si="7"/>
        <v>0</v>
      </c>
      <c r="AB78" s="32">
        <f t="shared" si="8"/>
        <v>0</v>
      </c>
      <c r="AC78" s="32">
        <f t="shared" si="9"/>
        <v>0</v>
      </c>
      <c r="AD78" s="32">
        <f t="shared" si="10"/>
        <v>0</v>
      </c>
      <c r="AE78" s="9">
        <f t="shared" si="13"/>
        <v>0</v>
      </c>
      <c r="AF78" s="101" t="str">
        <f t="shared" si="11"/>
        <v/>
      </c>
    </row>
    <row r="79" spans="3:32" ht="30" customHeight="1" x14ac:dyDescent="0.3">
      <c r="C79" s="8">
        <v>29</v>
      </c>
      <c r="D79" s="100"/>
      <c r="E79" s="35"/>
      <c r="F79" s="44" t="str">
        <f>IFERROR(VLOOKUP(E79,Datengrundlage!$A$4:$M$502,2,FALSE),(""))</f>
        <v/>
      </c>
      <c r="G79" s="36" t="s">
        <v>55</v>
      </c>
      <c r="H79" s="44" t="str">
        <f>IFERROR(IF(AND(OR(E79=250,E79=434),G79="großkörnig"),"Leguminosenmischung, großkörnig",IF(AND(OR(E79=250,E79=434),G79="kleinkörnig"),"Leguminosenmischung, kleinkörnig",VLOOKUP(E79,Datengrundlage!$A$4:$M$502,6,FALSE))),"")</f>
        <v/>
      </c>
      <c r="I79" s="44" t="str">
        <f>IFERROR(VLOOKUP(E79,Datengrundlage!$A$4:$M$502,3,FALSE),"")</f>
        <v/>
      </c>
      <c r="J79" s="110" t="str">
        <f>IFERROR(VLOOKUP(E79,Datengrundlage!$A$3:$O$502,15,FALSE),"")</f>
        <v/>
      </c>
      <c r="K79" s="110" t="str">
        <f>IFERROR(VLOOKUP(E79,Datengrundlage!$A$3:$P$502,16,FALSE),"")</f>
        <v/>
      </c>
      <c r="L79" s="37"/>
      <c r="M79" s="48" t="str">
        <f t="shared" si="1"/>
        <v/>
      </c>
      <c r="N79" s="31">
        <f t="shared" si="2"/>
        <v>0</v>
      </c>
      <c r="O79" s="31" t="str">
        <f t="shared" si="3"/>
        <v/>
      </c>
      <c r="P79" s="31" t="str">
        <f t="shared" si="4"/>
        <v/>
      </c>
      <c r="Q79" s="631" t="s">
        <v>55</v>
      </c>
      <c r="R79" s="157">
        <f t="shared" si="12"/>
        <v>0</v>
      </c>
      <c r="S79" s="30" t="str">
        <f>IFERROR(IF(VLOOKUP(E79,Datengrundlage!$A$4:$M$502,10,FALSE)="x","ja",""),"")</f>
        <v/>
      </c>
      <c r="T79" s="30" t="str">
        <f>IFERROR(IF(VLOOKUP(E79,Datengrundlage!$A$4:$M$502,11,FALSE)="x","ja",""),"")</f>
        <v/>
      </c>
      <c r="U79" s="30" t="str">
        <f>IFERROR(IF(VLOOKUP(E79,Datengrundlage!$A$4:$M$502,12,FALSE)="x","ja",""),"")</f>
        <v/>
      </c>
      <c r="V79" s="110" t="str">
        <f>IFERROR(IF(Q79="ja",VLOOKUP(E79,Datengrundlage!$A$4:$M$502,13,FALSE),""),"")</f>
        <v/>
      </c>
      <c r="W79" s="8" t="str">
        <f t="shared" si="14"/>
        <v/>
      </c>
      <c r="X79" s="124" t="s">
        <v>54</v>
      </c>
      <c r="Y79" s="32">
        <f t="shared" si="5"/>
        <v>0</v>
      </c>
      <c r="Z79" s="32">
        <f t="shared" si="6"/>
        <v>0</v>
      </c>
      <c r="AA79" s="32">
        <f t="shared" si="7"/>
        <v>0</v>
      </c>
      <c r="AB79" s="32">
        <f t="shared" si="8"/>
        <v>0</v>
      </c>
      <c r="AC79" s="32">
        <f t="shared" si="9"/>
        <v>0</v>
      </c>
      <c r="AD79" s="32">
        <f t="shared" si="10"/>
        <v>0</v>
      </c>
      <c r="AE79" s="9">
        <f t="shared" si="13"/>
        <v>0</v>
      </c>
      <c r="AF79" s="101" t="str">
        <f t="shared" si="11"/>
        <v/>
      </c>
    </row>
    <row r="80" spans="3:32" ht="30" customHeight="1" x14ac:dyDescent="0.3">
      <c r="C80" s="8">
        <v>30</v>
      </c>
      <c r="D80" s="100"/>
      <c r="E80" s="35"/>
      <c r="F80" s="44" t="str">
        <f>IFERROR(VLOOKUP(E80,Datengrundlage!$A$4:$M$502,2,FALSE),(""))</f>
        <v/>
      </c>
      <c r="G80" s="36" t="s">
        <v>55</v>
      </c>
      <c r="H80" s="44" t="str">
        <f>IFERROR(IF(AND(OR(E80=250,E80=434),G80="großkörnig"),"Leguminosenmischung, großkörnig",IF(AND(OR(E80=250,E80=434),G80="kleinkörnig"),"Leguminosenmischung, kleinkörnig",VLOOKUP(E80,Datengrundlage!$A$4:$M$502,6,FALSE))),"")</f>
        <v/>
      </c>
      <c r="I80" s="44" t="str">
        <f>IFERROR(VLOOKUP(E80,Datengrundlage!$A$4:$M$502,3,FALSE),"")</f>
        <v/>
      </c>
      <c r="J80" s="110" t="str">
        <f>IFERROR(VLOOKUP(E80,Datengrundlage!$A$3:$O$502,15,FALSE),"")</f>
        <v/>
      </c>
      <c r="K80" s="110" t="str">
        <f>IFERROR(VLOOKUP(E80,Datengrundlage!$A$3:$P$502,16,FALSE),"")</f>
        <v/>
      </c>
      <c r="L80" s="37"/>
      <c r="M80" s="48" t="str">
        <f t="shared" si="1"/>
        <v/>
      </c>
      <c r="N80" s="31">
        <f t="shared" si="2"/>
        <v>0</v>
      </c>
      <c r="O80" s="31" t="str">
        <f t="shared" si="3"/>
        <v/>
      </c>
      <c r="P80" s="31" t="str">
        <f t="shared" si="4"/>
        <v/>
      </c>
      <c r="Q80" s="631" t="s">
        <v>55</v>
      </c>
      <c r="R80" s="157">
        <f t="shared" si="12"/>
        <v>0</v>
      </c>
      <c r="S80" s="30" t="str">
        <f>IFERROR(IF(VLOOKUP(E80,Datengrundlage!$A$4:$M$502,10,FALSE)="x","ja",""),"")</f>
        <v/>
      </c>
      <c r="T80" s="30" t="str">
        <f>IFERROR(IF(VLOOKUP(E80,Datengrundlage!$A$4:$M$502,11,FALSE)="x","ja",""),"")</f>
        <v/>
      </c>
      <c r="U80" s="30" t="str">
        <f>IFERROR(IF(VLOOKUP(E80,Datengrundlage!$A$4:$M$502,12,FALSE)="x","ja",""),"")</f>
        <v/>
      </c>
      <c r="V80" s="110" t="str">
        <f>IFERROR(IF(Q80="ja",VLOOKUP(E80,Datengrundlage!$A$4:$M$502,13,FALSE),""),"")</f>
        <v/>
      </c>
      <c r="W80" s="8" t="str">
        <f t="shared" si="14"/>
        <v/>
      </c>
      <c r="X80" s="124" t="s">
        <v>54</v>
      </c>
      <c r="Y80" s="32">
        <f t="shared" si="5"/>
        <v>0</v>
      </c>
      <c r="Z80" s="32">
        <f t="shared" si="6"/>
        <v>0</v>
      </c>
      <c r="AA80" s="32">
        <f t="shared" si="7"/>
        <v>0</v>
      </c>
      <c r="AB80" s="32">
        <f t="shared" si="8"/>
        <v>0</v>
      </c>
      <c r="AC80" s="32">
        <f t="shared" si="9"/>
        <v>0</v>
      </c>
      <c r="AD80" s="32">
        <f t="shared" si="10"/>
        <v>0</v>
      </c>
      <c r="AE80" s="9">
        <f t="shared" si="13"/>
        <v>0</v>
      </c>
      <c r="AF80" s="101" t="str">
        <f t="shared" si="11"/>
        <v/>
      </c>
    </row>
    <row r="81" spans="3:32" ht="30" customHeight="1" x14ac:dyDescent="0.3">
      <c r="C81" s="8">
        <v>31</v>
      </c>
      <c r="D81" s="100"/>
      <c r="E81" s="35"/>
      <c r="F81" s="44" t="str">
        <f>IFERROR(VLOOKUP(E81,Datengrundlage!$A$4:$M$502,2,FALSE),(""))</f>
        <v/>
      </c>
      <c r="G81" s="36" t="s">
        <v>55</v>
      </c>
      <c r="H81" s="44" t="str">
        <f>IFERROR(IF(AND(OR(E81=250,E81=434),G81="großkörnig"),"Leguminosenmischung, großkörnig",IF(AND(OR(E81=250,E81=434),G81="kleinkörnig"),"Leguminosenmischung, kleinkörnig",VLOOKUP(E81,Datengrundlage!$A$4:$M$502,6,FALSE))),"")</f>
        <v/>
      </c>
      <c r="I81" s="44" t="str">
        <f>IFERROR(VLOOKUP(E81,Datengrundlage!$A$4:$M$502,3,FALSE),"")</f>
        <v/>
      </c>
      <c r="J81" s="110" t="str">
        <f>IFERROR(VLOOKUP(E81,Datengrundlage!$A$3:$O$502,15,FALSE),"")</f>
        <v/>
      </c>
      <c r="K81" s="110" t="str">
        <f>IFERROR(VLOOKUP(E81,Datengrundlage!$A$3:$P$502,16,FALSE),"")</f>
        <v/>
      </c>
      <c r="L81" s="37"/>
      <c r="M81" s="48" t="str">
        <f t="shared" si="1"/>
        <v/>
      </c>
      <c r="N81" s="31">
        <f t="shared" si="2"/>
        <v>0</v>
      </c>
      <c r="O81" s="31" t="str">
        <f t="shared" si="3"/>
        <v/>
      </c>
      <c r="P81" s="31" t="str">
        <f t="shared" si="4"/>
        <v/>
      </c>
      <c r="Q81" s="631" t="s">
        <v>55</v>
      </c>
      <c r="R81" s="157">
        <f t="shared" si="12"/>
        <v>0</v>
      </c>
      <c r="S81" s="30" t="str">
        <f>IFERROR(IF(VLOOKUP(E81,Datengrundlage!$A$4:$M$502,10,FALSE)="x","ja",""),"")</f>
        <v/>
      </c>
      <c r="T81" s="30" t="str">
        <f>IFERROR(IF(VLOOKUP(E81,Datengrundlage!$A$4:$M$502,11,FALSE)="x","ja",""),"")</f>
        <v/>
      </c>
      <c r="U81" s="30" t="str">
        <f>IFERROR(IF(VLOOKUP(E81,Datengrundlage!$A$4:$M$502,12,FALSE)="x","ja",""),"")</f>
        <v/>
      </c>
      <c r="V81" s="110" t="str">
        <f>IFERROR(IF(Q81="ja",VLOOKUP(E81,Datengrundlage!$A$4:$M$502,13,FALSE),""),"")</f>
        <v/>
      </c>
      <c r="W81" s="8" t="str">
        <f t="shared" si="14"/>
        <v/>
      </c>
      <c r="X81" s="124" t="s">
        <v>54</v>
      </c>
      <c r="Y81" s="32">
        <f t="shared" si="5"/>
        <v>0</v>
      </c>
      <c r="Z81" s="32">
        <f t="shared" si="6"/>
        <v>0</v>
      </c>
      <c r="AA81" s="32">
        <f t="shared" si="7"/>
        <v>0</v>
      </c>
      <c r="AB81" s="32">
        <f t="shared" si="8"/>
        <v>0</v>
      </c>
      <c r="AC81" s="32">
        <f t="shared" si="9"/>
        <v>0</v>
      </c>
      <c r="AD81" s="32">
        <f t="shared" si="10"/>
        <v>0</v>
      </c>
      <c r="AE81" s="9">
        <f t="shared" si="13"/>
        <v>0</v>
      </c>
      <c r="AF81" s="101" t="str">
        <f t="shared" si="11"/>
        <v/>
      </c>
    </row>
    <row r="82" spans="3:32" ht="30" customHeight="1" x14ac:dyDescent="0.3">
      <c r="C82" s="8">
        <v>32</v>
      </c>
      <c r="D82" s="100"/>
      <c r="E82" s="35"/>
      <c r="F82" s="44" t="str">
        <f>IFERROR(VLOOKUP(E82,Datengrundlage!$A$4:$M$502,2,FALSE),(""))</f>
        <v/>
      </c>
      <c r="G82" s="36" t="s">
        <v>55</v>
      </c>
      <c r="H82" s="44" t="str">
        <f>IFERROR(IF(AND(OR(E82=250,E82=434),G82="großkörnig"),"Leguminosenmischung, großkörnig",IF(AND(OR(E82=250,E82=434),G82="kleinkörnig"),"Leguminosenmischung, kleinkörnig",VLOOKUP(E82,Datengrundlage!$A$4:$M$502,6,FALSE))),"")</f>
        <v/>
      </c>
      <c r="I82" s="44" t="str">
        <f>IFERROR(VLOOKUP(E82,Datengrundlage!$A$4:$M$502,3,FALSE),"")</f>
        <v/>
      </c>
      <c r="J82" s="110" t="str">
        <f>IFERROR(VLOOKUP(E82,Datengrundlage!$A$3:$O$502,15,FALSE),"")</f>
        <v/>
      </c>
      <c r="K82" s="110" t="str">
        <f>IFERROR(VLOOKUP(E82,Datengrundlage!$A$3:$P$502,16,FALSE),"")</f>
        <v/>
      </c>
      <c r="L82" s="37"/>
      <c r="M82" s="48" t="str">
        <f t="shared" si="1"/>
        <v/>
      </c>
      <c r="N82" s="31">
        <f t="shared" si="2"/>
        <v>0</v>
      </c>
      <c r="O82" s="31" t="str">
        <f t="shared" si="3"/>
        <v/>
      </c>
      <c r="P82" s="31" t="str">
        <f t="shared" si="4"/>
        <v/>
      </c>
      <c r="Q82" s="631" t="s">
        <v>55</v>
      </c>
      <c r="R82" s="157">
        <f t="shared" si="12"/>
        <v>0</v>
      </c>
      <c r="S82" s="30" t="str">
        <f>IFERROR(IF(VLOOKUP(E82,Datengrundlage!$A$4:$M$502,10,FALSE)="x","ja",""),"")</f>
        <v/>
      </c>
      <c r="T82" s="30" t="str">
        <f>IFERROR(IF(VLOOKUP(E82,Datengrundlage!$A$4:$M$502,11,FALSE)="x","ja",""),"")</f>
        <v/>
      </c>
      <c r="U82" s="30" t="str">
        <f>IFERROR(IF(VLOOKUP(E82,Datengrundlage!$A$4:$M$502,12,FALSE)="x","ja",""),"")</f>
        <v/>
      </c>
      <c r="V82" s="110" t="str">
        <f>IFERROR(IF(Q82="ja",VLOOKUP(E82,Datengrundlage!$A$4:$M$502,13,FALSE),""),"")</f>
        <v/>
      </c>
      <c r="W82" s="8" t="str">
        <f t="shared" si="14"/>
        <v/>
      </c>
      <c r="X82" s="124" t="s">
        <v>54</v>
      </c>
      <c r="Y82" s="32">
        <f t="shared" si="5"/>
        <v>0</v>
      </c>
      <c r="Z82" s="32">
        <f t="shared" si="6"/>
        <v>0</v>
      </c>
      <c r="AA82" s="32">
        <f t="shared" si="7"/>
        <v>0</v>
      </c>
      <c r="AB82" s="32">
        <f t="shared" si="8"/>
        <v>0</v>
      </c>
      <c r="AC82" s="32">
        <f t="shared" si="9"/>
        <v>0</v>
      </c>
      <c r="AD82" s="32">
        <f t="shared" si="10"/>
        <v>0</v>
      </c>
      <c r="AE82" s="9">
        <f t="shared" si="13"/>
        <v>0</v>
      </c>
      <c r="AF82" s="101" t="str">
        <f t="shared" si="11"/>
        <v/>
      </c>
    </row>
    <row r="83" spans="3:32" ht="30" customHeight="1" x14ac:dyDescent="0.3">
      <c r="C83" s="8">
        <v>33</v>
      </c>
      <c r="D83" s="100"/>
      <c r="E83" s="35"/>
      <c r="F83" s="44" t="str">
        <f>IFERROR(VLOOKUP(E83,Datengrundlage!$A$4:$M$502,2,FALSE),(""))</f>
        <v/>
      </c>
      <c r="G83" s="36" t="s">
        <v>55</v>
      </c>
      <c r="H83" s="44" t="str">
        <f>IFERROR(IF(AND(OR(E83=250,E83=434),G83="großkörnig"),"Leguminosenmischung, großkörnig",IF(AND(OR(E83=250,E83=434),G83="kleinkörnig"),"Leguminosenmischung, kleinkörnig",VLOOKUP(E83,Datengrundlage!$A$4:$M$502,6,FALSE))),"")</f>
        <v/>
      </c>
      <c r="I83" s="44" t="str">
        <f>IFERROR(VLOOKUP(E83,Datengrundlage!$A$4:$M$502,3,FALSE),"")</f>
        <v/>
      </c>
      <c r="J83" s="110" t="str">
        <f>IFERROR(VLOOKUP(E83,Datengrundlage!$A$3:$O$502,15,FALSE),"")</f>
        <v/>
      </c>
      <c r="K83" s="110" t="str">
        <f>IFERROR(VLOOKUP(E83,Datengrundlage!$A$3:$P$502,16,FALSE),"")</f>
        <v/>
      </c>
      <c r="L83" s="37"/>
      <c r="M83" s="48" t="str">
        <f t="shared" ref="M83:M114" si="15">IFERROR(IF(AND(OR(I83="AL",I83="DK FF"),F83&lt;&gt;"",I83&lt;&gt;""),(L83/$F$45)*100,IF(AND(OR(I83&lt;&gt;"AL",I83&lt;&gt;"DK FF"),I83&lt;&gt;""),"kein Ackerland","")),"")</f>
        <v/>
      </c>
      <c r="N83" s="31">
        <f t="shared" ref="N83:N114" si="16">IF(K83="0",SUMIF($E$51:$E$250,E83,$M$51:$M$250),SUMIF($J$51:$J$250,J83,$M$51:$M$250))</f>
        <v>0</v>
      </c>
      <c r="O83" s="31" t="str">
        <f t="shared" ref="O83:O114" si="17">IF(AND(N83&lt;10,N83&lt;&gt;0,M83&lt;&gt;"kein Ackerland",E83&lt;&gt;610,E83&lt;&gt;650,E83&lt;&gt;720),"X","")</f>
        <v/>
      </c>
      <c r="P83" s="31" t="str">
        <f t="shared" ref="P83:P114" si="18">IF(OR(E83=610,E83=650,E83=720),"X","")</f>
        <v/>
      </c>
      <c r="Q83" s="631" t="s">
        <v>55</v>
      </c>
      <c r="R83" s="157">
        <f t="shared" si="12"/>
        <v>0</v>
      </c>
      <c r="S83" s="30" t="str">
        <f>IFERROR(IF(VLOOKUP(E83,Datengrundlage!$A$4:$M$502,10,FALSE)="x","ja",""),"")</f>
        <v/>
      </c>
      <c r="T83" s="30" t="str">
        <f>IFERROR(IF(VLOOKUP(E83,Datengrundlage!$A$4:$M$502,11,FALSE)="x","ja",""),"")</f>
        <v/>
      </c>
      <c r="U83" s="30" t="str">
        <f>IFERROR(IF(VLOOKUP(E83,Datengrundlage!$A$4:$M$502,12,FALSE)="x","ja",""),"")</f>
        <v/>
      </c>
      <c r="V83" s="110" t="str">
        <f>IFERROR(IF(Q83="ja",VLOOKUP(E83,Datengrundlage!$A$4:$M$502,13,FALSE),""),"")</f>
        <v/>
      </c>
      <c r="W83" s="8" t="str">
        <f t="shared" si="14"/>
        <v/>
      </c>
      <c r="X83" s="124" t="s">
        <v>54</v>
      </c>
      <c r="Y83" s="32">
        <f t="shared" ref="Y83:Y114" si="19">IF(AND($E$9="Förderung erscheint möglich (bitte prüfen)",I83="AL",$F$34="45 €/ha (in 2023)"),L83*45,IF(AND($E$9="Förderung erscheint möglich (bitte prüfen)",I83="AL",$F$34="60 €/ha (ab 2024)"),L83*60,0))</f>
        <v>0</v>
      </c>
      <c r="Z83" s="32">
        <f t="shared" ref="Z83:Z114" si="20">IF(AND($Z$13="Voraussetzungen erfüllt",$F$39="konventionell",I83="AL",X83="ja",H83&lt;&gt;"AUKM"),L83*$AB$11,IF(AND($Z$13="Voraussetzungen erfüllt",$F$39="ökologisch",I83="AL",X83="ja",H83&lt;&gt;"AUKM"),L83*$AB$12,0))</f>
        <v>0</v>
      </c>
      <c r="AA83" s="32">
        <f t="shared" ref="AA83:AA114" si="21">IF(AND($Z$19="Voraussetzungen erfüllt",$F$39="konventionell",I83="AL",X83="ja",H83&lt;&gt;"AUKM"),L83*$AB$15,IF(AND($Z$19="Voraussetzungen erfüllt",$F$39="ökologisch",I83="AL",X83="ja",H83&lt;&gt;"AUKM"),L83*$AB$16,0))</f>
        <v>0</v>
      </c>
      <c r="AB83" s="32">
        <f t="shared" ref="AB83:AB114" si="22">IF(AND($Z$23="Voraussetzungen erfüllt",$F$39="konventionell",I83="AL",X83="ja",H83&lt;&gt;"AUKM"),L83*$AB$21,IF(AND($Z$23="Voraussetzungen erfüllt",$F$39="ökologisch",I83="AL",X83="ja",H83&lt;&gt;"AUKM"),L83*$AB$22,0))</f>
        <v>0</v>
      </c>
      <c r="AC83" s="32">
        <f t="shared" ref="AC83:AC114" si="23">IF(AND($Z$33="Voraussetzungen erfüllt",$F$39="konventionell",I83="AL",X83="ja",H83&lt;&gt;"AUKM"),L83*$AB$29,IF(AND($Z$33="Voraussetzungen erfüllt",$F$39="ökologisch",I83="AL",X83="ja",H83&lt;&gt;"AUKM"),L83*$AB$30,0))</f>
        <v>0</v>
      </c>
      <c r="AD83" s="32">
        <f t="shared" ref="AD83:AD114" si="24">IF(AND($Z$27="Voraussetzungen erfüllt",$F$39="konventionell",I83="AL",X83="ja",Q83="ja",H83&lt;&gt;"AUKM"),R83*$AB$25,IF(AND($Z$27="Voraussetzungen erfüllt",$F$39="ökologisch",I83="AL",X83="ja",Q83="ja",H83&lt;&gt;"AUKM"),R83*$AB$26,0))</f>
        <v>0</v>
      </c>
      <c r="AE83" s="9">
        <f t="shared" si="13"/>
        <v>0</v>
      </c>
      <c r="AF83" s="101" t="str">
        <f t="shared" ref="AF83:AF114" si="25">IF(AND(N83&gt;30,E83&lt;&gt;610,E83&lt;&gt;650,E83&lt;&gt;720),"Flächenanteil dieser Hauptfruchtart ist größer als 30 % (gilt nicht bei beetweisem Anbau)",IF(AND(G83&lt;&gt;"nein",OR(E83&lt;&gt;250,E83&lt;&gt;434)),"Gemengepartner nur bei NC 250 und 434 wählen",IF(AND(V83&gt;0.25,V83&lt;&gt;"",V83&lt;&gt;"nicht förderfähig"),"Der C-Faktor der Kultur ist &gt; 0,25, eine Mulchsaat ist verpflichtend",IF(AND($B$16&gt;3,$F$39=" - bitte wählen -"),"Bitte die Wirtschaftsform auswählen",IF(R83&gt;L83,"Flächenanteil in KWasser2 größer als Gesamtfläche, bitte korrigieren","")))))</f>
        <v/>
      </c>
    </row>
    <row r="84" spans="3:32" ht="30" customHeight="1" x14ac:dyDescent="0.3">
      <c r="C84" s="8">
        <v>34</v>
      </c>
      <c r="D84" s="100"/>
      <c r="E84" s="35"/>
      <c r="F84" s="44" t="str">
        <f>IFERROR(VLOOKUP(E84,Datengrundlage!$A$4:$M$502,2,FALSE),(""))</f>
        <v/>
      </c>
      <c r="G84" s="36" t="s">
        <v>55</v>
      </c>
      <c r="H84" s="44" t="str">
        <f>IFERROR(IF(AND(OR(E84=250,E84=434),G84="großkörnig"),"Leguminosenmischung, großkörnig",IF(AND(OR(E84=250,E84=434),G84="kleinkörnig"),"Leguminosenmischung, kleinkörnig",VLOOKUP(E84,Datengrundlage!$A$4:$M$502,6,FALSE))),"")</f>
        <v/>
      </c>
      <c r="I84" s="44" t="str">
        <f>IFERROR(VLOOKUP(E84,Datengrundlage!$A$4:$M$502,3,FALSE),"")</f>
        <v/>
      </c>
      <c r="J84" s="110" t="str">
        <f>IFERROR(VLOOKUP(E84,Datengrundlage!$A$3:$O$502,15,FALSE),"")</f>
        <v/>
      </c>
      <c r="K84" s="110" t="str">
        <f>IFERROR(VLOOKUP(E84,Datengrundlage!$A$3:$P$502,16,FALSE),"")</f>
        <v/>
      </c>
      <c r="L84" s="37"/>
      <c r="M84" s="48" t="str">
        <f t="shared" si="15"/>
        <v/>
      </c>
      <c r="N84" s="31">
        <f t="shared" si="16"/>
        <v>0</v>
      </c>
      <c r="O84" s="31" t="str">
        <f t="shared" si="17"/>
        <v/>
      </c>
      <c r="P84" s="31" t="str">
        <f t="shared" si="18"/>
        <v/>
      </c>
      <c r="Q84" s="631" t="s">
        <v>55</v>
      </c>
      <c r="R84" s="157">
        <f t="shared" si="12"/>
        <v>0</v>
      </c>
      <c r="S84" s="30" t="str">
        <f>IFERROR(IF(VLOOKUP(E84,Datengrundlage!$A$4:$M$502,10,FALSE)="x","ja",""),"")</f>
        <v/>
      </c>
      <c r="T84" s="30" t="str">
        <f>IFERROR(IF(VLOOKUP(E84,Datengrundlage!$A$4:$M$502,11,FALSE)="x","ja",""),"")</f>
        <v/>
      </c>
      <c r="U84" s="30" t="str">
        <f>IFERROR(IF(VLOOKUP(E84,Datengrundlage!$A$4:$M$502,12,FALSE)="x","ja",""),"")</f>
        <v/>
      </c>
      <c r="V84" s="110" t="str">
        <f>IFERROR(IF(Q84="ja",VLOOKUP(E84,Datengrundlage!$A$4:$M$502,13,FALSE),""),"")</f>
        <v/>
      </c>
      <c r="W84" s="8" t="str">
        <f t="shared" si="14"/>
        <v/>
      </c>
      <c r="X84" s="124" t="s">
        <v>54</v>
      </c>
      <c r="Y84" s="32">
        <f t="shared" si="19"/>
        <v>0</v>
      </c>
      <c r="Z84" s="32">
        <f t="shared" si="20"/>
        <v>0</v>
      </c>
      <c r="AA84" s="32">
        <f t="shared" si="21"/>
        <v>0</v>
      </c>
      <c r="AB84" s="32">
        <f t="shared" si="22"/>
        <v>0</v>
      </c>
      <c r="AC84" s="32">
        <f t="shared" si="23"/>
        <v>0</v>
      </c>
      <c r="AD84" s="32">
        <f t="shared" si="24"/>
        <v>0</v>
      </c>
      <c r="AE84" s="9">
        <f t="shared" si="13"/>
        <v>0</v>
      </c>
      <c r="AF84" s="101" t="str">
        <f t="shared" si="25"/>
        <v/>
      </c>
    </row>
    <row r="85" spans="3:32" ht="30" customHeight="1" x14ac:dyDescent="0.3">
      <c r="C85" s="8">
        <v>35</v>
      </c>
      <c r="D85" s="100"/>
      <c r="E85" s="35"/>
      <c r="F85" s="44" t="str">
        <f>IFERROR(VLOOKUP(E85,Datengrundlage!$A$4:$M$502,2,FALSE),(""))</f>
        <v/>
      </c>
      <c r="G85" s="36" t="s">
        <v>55</v>
      </c>
      <c r="H85" s="44" t="str">
        <f>IFERROR(IF(AND(OR(E85=250,E85=434),G85="großkörnig"),"Leguminosenmischung, großkörnig",IF(AND(OR(E85=250,E85=434),G85="kleinkörnig"),"Leguminosenmischung, kleinkörnig",VLOOKUP(E85,Datengrundlage!$A$4:$M$502,6,FALSE))),"")</f>
        <v/>
      </c>
      <c r="I85" s="44" t="str">
        <f>IFERROR(VLOOKUP(E85,Datengrundlage!$A$4:$M$502,3,FALSE),"")</f>
        <v/>
      </c>
      <c r="J85" s="110" t="str">
        <f>IFERROR(VLOOKUP(E85,Datengrundlage!$A$3:$O$502,15,FALSE),"")</f>
        <v/>
      </c>
      <c r="K85" s="110" t="str">
        <f>IFERROR(VLOOKUP(E85,Datengrundlage!$A$3:$P$502,16,FALSE),"")</f>
        <v/>
      </c>
      <c r="L85" s="37"/>
      <c r="M85" s="48" t="str">
        <f t="shared" si="15"/>
        <v/>
      </c>
      <c r="N85" s="31">
        <f t="shared" si="16"/>
        <v>0</v>
      </c>
      <c r="O85" s="31" t="str">
        <f t="shared" si="17"/>
        <v/>
      </c>
      <c r="P85" s="31" t="str">
        <f t="shared" si="18"/>
        <v/>
      </c>
      <c r="Q85" s="631" t="s">
        <v>55</v>
      </c>
      <c r="R85" s="157">
        <f t="shared" si="12"/>
        <v>0</v>
      </c>
      <c r="S85" s="30" t="str">
        <f>IFERROR(IF(VLOOKUP(E85,Datengrundlage!$A$4:$M$502,10,FALSE)="x","ja",""),"")</f>
        <v/>
      </c>
      <c r="T85" s="30" t="str">
        <f>IFERROR(IF(VLOOKUP(E85,Datengrundlage!$A$4:$M$502,11,FALSE)="x","ja",""),"")</f>
        <v/>
      </c>
      <c r="U85" s="30" t="str">
        <f>IFERROR(IF(VLOOKUP(E85,Datengrundlage!$A$4:$M$502,12,FALSE)="x","ja",""),"")</f>
        <v/>
      </c>
      <c r="V85" s="110" t="str">
        <f>IFERROR(IF(Q85="ja",VLOOKUP(E85,Datengrundlage!$A$4:$M$502,13,FALSE),""),"")</f>
        <v/>
      </c>
      <c r="W85" s="8" t="str">
        <f t="shared" si="14"/>
        <v/>
      </c>
      <c r="X85" s="124" t="s">
        <v>54</v>
      </c>
      <c r="Y85" s="32">
        <f t="shared" si="19"/>
        <v>0</v>
      </c>
      <c r="Z85" s="32">
        <f t="shared" si="20"/>
        <v>0</v>
      </c>
      <c r="AA85" s="32">
        <f t="shared" si="21"/>
        <v>0</v>
      </c>
      <c r="AB85" s="32">
        <f t="shared" si="22"/>
        <v>0</v>
      </c>
      <c r="AC85" s="32">
        <f t="shared" si="23"/>
        <v>0</v>
      </c>
      <c r="AD85" s="32">
        <f t="shared" si="24"/>
        <v>0</v>
      </c>
      <c r="AE85" s="9">
        <f t="shared" si="13"/>
        <v>0</v>
      </c>
      <c r="AF85" s="101" t="str">
        <f t="shared" si="25"/>
        <v/>
      </c>
    </row>
    <row r="86" spans="3:32" ht="30" customHeight="1" x14ac:dyDescent="0.3">
      <c r="C86" s="8">
        <v>36</v>
      </c>
      <c r="D86" s="100"/>
      <c r="E86" s="35"/>
      <c r="F86" s="44" t="str">
        <f>IFERROR(VLOOKUP(E86,Datengrundlage!$A$4:$M$502,2,FALSE),(""))</f>
        <v/>
      </c>
      <c r="G86" s="36" t="s">
        <v>55</v>
      </c>
      <c r="H86" s="44" t="str">
        <f>IFERROR(IF(AND(OR(E86=250,E86=434),G86="großkörnig"),"Leguminosenmischung, großkörnig",IF(AND(OR(E86=250,E86=434),G86="kleinkörnig"),"Leguminosenmischung, kleinkörnig",VLOOKUP(E86,Datengrundlage!$A$4:$M$502,6,FALSE))),"")</f>
        <v/>
      </c>
      <c r="I86" s="44" t="str">
        <f>IFERROR(VLOOKUP(E86,Datengrundlage!$A$4:$M$502,3,FALSE),"")</f>
        <v/>
      </c>
      <c r="J86" s="110" t="str">
        <f>IFERROR(VLOOKUP(E86,Datengrundlage!$A$3:$O$502,15,FALSE),"")</f>
        <v/>
      </c>
      <c r="K86" s="110" t="str">
        <f>IFERROR(VLOOKUP(E86,Datengrundlage!$A$3:$P$502,16,FALSE),"")</f>
        <v/>
      </c>
      <c r="L86" s="37"/>
      <c r="M86" s="48" t="str">
        <f t="shared" si="15"/>
        <v/>
      </c>
      <c r="N86" s="31">
        <f t="shared" si="16"/>
        <v>0</v>
      </c>
      <c r="O86" s="31" t="str">
        <f t="shared" si="17"/>
        <v/>
      </c>
      <c r="P86" s="31" t="str">
        <f t="shared" si="18"/>
        <v/>
      </c>
      <c r="Q86" s="631" t="s">
        <v>55</v>
      </c>
      <c r="R86" s="157">
        <f t="shared" si="12"/>
        <v>0</v>
      </c>
      <c r="S86" s="30" t="str">
        <f>IFERROR(IF(VLOOKUP(E86,Datengrundlage!$A$4:$M$502,10,FALSE)="x","ja",""),"")</f>
        <v/>
      </c>
      <c r="T86" s="30" t="str">
        <f>IFERROR(IF(VLOOKUP(E86,Datengrundlage!$A$4:$M$502,11,FALSE)="x","ja",""),"")</f>
        <v/>
      </c>
      <c r="U86" s="30" t="str">
        <f>IFERROR(IF(VLOOKUP(E86,Datengrundlage!$A$4:$M$502,12,FALSE)="x","ja",""),"")</f>
        <v/>
      </c>
      <c r="V86" s="110" t="str">
        <f>IFERROR(IF(Q86="ja",VLOOKUP(E86,Datengrundlage!$A$4:$M$502,13,FALSE),""),"")</f>
        <v/>
      </c>
      <c r="W86" s="8" t="str">
        <f t="shared" si="14"/>
        <v/>
      </c>
      <c r="X86" s="124" t="s">
        <v>54</v>
      </c>
      <c r="Y86" s="32">
        <f t="shared" si="19"/>
        <v>0</v>
      </c>
      <c r="Z86" s="32">
        <f t="shared" si="20"/>
        <v>0</v>
      </c>
      <c r="AA86" s="32">
        <f t="shared" si="21"/>
        <v>0</v>
      </c>
      <c r="AB86" s="32">
        <f t="shared" si="22"/>
        <v>0</v>
      </c>
      <c r="AC86" s="32">
        <f t="shared" si="23"/>
        <v>0</v>
      </c>
      <c r="AD86" s="32">
        <f t="shared" si="24"/>
        <v>0</v>
      </c>
      <c r="AE86" s="9">
        <f t="shared" si="13"/>
        <v>0</v>
      </c>
      <c r="AF86" s="101" t="str">
        <f t="shared" si="25"/>
        <v/>
      </c>
    </row>
    <row r="87" spans="3:32" ht="30" customHeight="1" x14ac:dyDescent="0.3">
      <c r="C87" s="8">
        <v>37</v>
      </c>
      <c r="D87" s="100"/>
      <c r="E87" s="35"/>
      <c r="F87" s="44" t="str">
        <f>IFERROR(VLOOKUP(E87,Datengrundlage!$A$4:$M$502,2,FALSE),(""))</f>
        <v/>
      </c>
      <c r="G87" s="36" t="s">
        <v>55</v>
      </c>
      <c r="H87" s="44" t="str">
        <f>IFERROR(IF(AND(OR(E87=250,E87=434),G87="großkörnig"),"Leguminosenmischung, großkörnig",IF(AND(OR(E87=250,E87=434),G87="kleinkörnig"),"Leguminosenmischung, kleinkörnig",VLOOKUP(E87,Datengrundlage!$A$4:$M$502,6,FALSE))),"")</f>
        <v/>
      </c>
      <c r="I87" s="44" t="str">
        <f>IFERROR(VLOOKUP(E87,Datengrundlage!$A$4:$M$502,3,FALSE),"")</f>
        <v/>
      </c>
      <c r="J87" s="110" t="str">
        <f>IFERROR(VLOOKUP(E87,Datengrundlage!$A$3:$O$502,15,FALSE),"")</f>
        <v/>
      </c>
      <c r="K87" s="110" t="str">
        <f>IFERROR(VLOOKUP(E87,Datengrundlage!$A$3:$P$502,16,FALSE),"")</f>
        <v/>
      </c>
      <c r="L87" s="37"/>
      <c r="M87" s="48" t="str">
        <f t="shared" si="15"/>
        <v/>
      </c>
      <c r="N87" s="31">
        <f t="shared" si="16"/>
        <v>0</v>
      </c>
      <c r="O87" s="31" t="str">
        <f t="shared" si="17"/>
        <v/>
      </c>
      <c r="P87" s="31" t="str">
        <f t="shared" si="18"/>
        <v/>
      </c>
      <c r="Q87" s="631" t="s">
        <v>55</v>
      </c>
      <c r="R87" s="157">
        <f t="shared" si="12"/>
        <v>0</v>
      </c>
      <c r="S87" s="30" t="str">
        <f>IFERROR(IF(VLOOKUP(E87,Datengrundlage!$A$4:$M$502,10,FALSE)="x","ja",""),"")</f>
        <v/>
      </c>
      <c r="T87" s="30" t="str">
        <f>IFERROR(IF(VLOOKUP(E87,Datengrundlage!$A$4:$M$502,11,FALSE)="x","ja",""),"")</f>
        <v/>
      </c>
      <c r="U87" s="30" t="str">
        <f>IFERROR(IF(VLOOKUP(E87,Datengrundlage!$A$4:$M$502,12,FALSE)="x","ja",""),"")</f>
        <v/>
      </c>
      <c r="V87" s="110" t="str">
        <f>IFERROR(IF(Q87="ja",VLOOKUP(E87,Datengrundlage!$A$4:$M$502,13,FALSE),""),"")</f>
        <v/>
      </c>
      <c r="W87" s="8" t="str">
        <f t="shared" si="14"/>
        <v/>
      </c>
      <c r="X87" s="124" t="s">
        <v>54</v>
      </c>
      <c r="Y87" s="32">
        <f t="shared" si="19"/>
        <v>0</v>
      </c>
      <c r="Z87" s="32">
        <f t="shared" si="20"/>
        <v>0</v>
      </c>
      <c r="AA87" s="32">
        <f t="shared" si="21"/>
        <v>0</v>
      </c>
      <c r="AB87" s="32">
        <f t="shared" si="22"/>
        <v>0</v>
      </c>
      <c r="AC87" s="32">
        <f t="shared" si="23"/>
        <v>0</v>
      </c>
      <c r="AD87" s="32">
        <f t="shared" si="24"/>
        <v>0</v>
      </c>
      <c r="AE87" s="9">
        <f t="shared" si="13"/>
        <v>0</v>
      </c>
      <c r="AF87" s="101" t="str">
        <f t="shared" si="25"/>
        <v/>
      </c>
    </row>
    <row r="88" spans="3:32" ht="30" customHeight="1" x14ac:dyDescent="0.3">
      <c r="C88" s="8">
        <v>38</v>
      </c>
      <c r="D88" s="100"/>
      <c r="E88" s="35"/>
      <c r="F88" s="44" t="str">
        <f>IFERROR(VLOOKUP(E88,Datengrundlage!$A$4:$M$502,2,FALSE),(""))</f>
        <v/>
      </c>
      <c r="G88" s="36" t="s">
        <v>55</v>
      </c>
      <c r="H88" s="44" t="str">
        <f>IFERROR(IF(AND(OR(E88=250,E88=434),G88="großkörnig"),"Leguminosenmischung, großkörnig",IF(AND(OR(E88=250,E88=434),G88="kleinkörnig"),"Leguminosenmischung, kleinkörnig",VLOOKUP(E88,Datengrundlage!$A$4:$M$502,6,FALSE))),"")</f>
        <v/>
      </c>
      <c r="I88" s="44" t="str">
        <f>IFERROR(VLOOKUP(E88,Datengrundlage!$A$4:$M$502,3,FALSE),"")</f>
        <v/>
      </c>
      <c r="J88" s="110" t="str">
        <f>IFERROR(VLOOKUP(E88,Datengrundlage!$A$3:$O$502,15,FALSE),"")</f>
        <v/>
      </c>
      <c r="K88" s="110" t="str">
        <f>IFERROR(VLOOKUP(E88,Datengrundlage!$A$3:$P$502,16,FALSE),"")</f>
        <v/>
      </c>
      <c r="L88" s="37"/>
      <c r="M88" s="48" t="str">
        <f t="shared" si="15"/>
        <v/>
      </c>
      <c r="N88" s="31">
        <f t="shared" si="16"/>
        <v>0</v>
      </c>
      <c r="O88" s="31" t="str">
        <f t="shared" si="17"/>
        <v/>
      </c>
      <c r="P88" s="31" t="str">
        <f t="shared" si="18"/>
        <v/>
      </c>
      <c r="Q88" s="631" t="s">
        <v>55</v>
      </c>
      <c r="R88" s="157">
        <f t="shared" si="12"/>
        <v>0</v>
      </c>
      <c r="S88" s="30" t="str">
        <f>IFERROR(IF(VLOOKUP(E88,Datengrundlage!$A$4:$M$502,10,FALSE)="x","ja",""),"")</f>
        <v/>
      </c>
      <c r="T88" s="30" t="str">
        <f>IFERROR(IF(VLOOKUP(E88,Datengrundlage!$A$4:$M$502,11,FALSE)="x","ja",""),"")</f>
        <v/>
      </c>
      <c r="U88" s="30" t="str">
        <f>IFERROR(IF(VLOOKUP(E88,Datengrundlage!$A$4:$M$502,12,FALSE)="x","ja",""),"")</f>
        <v/>
      </c>
      <c r="V88" s="110" t="str">
        <f>IFERROR(IF(Q88="ja",VLOOKUP(E88,Datengrundlage!$A$4:$M$502,13,FALSE),""),"")</f>
        <v/>
      </c>
      <c r="W88" s="8" t="str">
        <f t="shared" si="14"/>
        <v/>
      </c>
      <c r="X88" s="124" t="s">
        <v>54</v>
      </c>
      <c r="Y88" s="32">
        <f t="shared" si="19"/>
        <v>0</v>
      </c>
      <c r="Z88" s="32">
        <f t="shared" si="20"/>
        <v>0</v>
      </c>
      <c r="AA88" s="32">
        <f t="shared" si="21"/>
        <v>0</v>
      </c>
      <c r="AB88" s="32">
        <f t="shared" si="22"/>
        <v>0</v>
      </c>
      <c r="AC88" s="32">
        <f t="shared" si="23"/>
        <v>0</v>
      </c>
      <c r="AD88" s="32">
        <f t="shared" si="24"/>
        <v>0</v>
      </c>
      <c r="AE88" s="9">
        <f t="shared" si="13"/>
        <v>0</v>
      </c>
      <c r="AF88" s="101" t="str">
        <f t="shared" si="25"/>
        <v/>
      </c>
    </row>
    <row r="89" spans="3:32" ht="30" customHeight="1" x14ac:dyDescent="0.3">
      <c r="C89" s="8">
        <v>39</v>
      </c>
      <c r="D89" s="100"/>
      <c r="E89" s="35"/>
      <c r="F89" s="44" t="str">
        <f>IFERROR(VLOOKUP(E89,Datengrundlage!$A$4:$M$502,2,FALSE),(""))</f>
        <v/>
      </c>
      <c r="G89" s="36" t="s">
        <v>55</v>
      </c>
      <c r="H89" s="44" t="str">
        <f>IFERROR(IF(AND(OR(E89=250,E89=434),G89="großkörnig"),"Leguminosenmischung, großkörnig",IF(AND(OR(E89=250,E89=434),G89="kleinkörnig"),"Leguminosenmischung, kleinkörnig",VLOOKUP(E89,Datengrundlage!$A$4:$M$502,6,FALSE))),"")</f>
        <v/>
      </c>
      <c r="I89" s="44" t="str">
        <f>IFERROR(VLOOKUP(E89,Datengrundlage!$A$4:$M$502,3,FALSE),"")</f>
        <v/>
      </c>
      <c r="J89" s="110" t="str">
        <f>IFERROR(VLOOKUP(E89,Datengrundlage!$A$3:$O$502,15,FALSE),"")</f>
        <v/>
      </c>
      <c r="K89" s="110" t="str">
        <f>IFERROR(VLOOKUP(E89,Datengrundlage!$A$3:$P$502,16,FALSE),"")</f>
        <v/>
      </c>
      <c r="L89" s="37"/>
      <c r="M89" s="48" t="str">
        <f t="shared" si="15"/>
        <v/>
      </c>
      <c r="N89" s="31">
        <f t="shared" si="16"/>
        <v>0</v>
      </c>
      <c r="O89" s="31" t="str">
        <f t="shared" si="17"/>
        <v/>
      </c>
      <c r="P89" s="31" t="str">
        <f t="shared" si="18"/>
        <v/>
      </c>
      <c r="Q89" s="631" t="s">
        <v>55</v>
      </c>
      <c r="R89" s="157">
        <f t="shared" si="12"/>
        <v>0</v>
      </c>
      <c r="S89" s="30" t="str">
        <f>IFERROR(IF(VLOOKUP(E89,Datengrundlage!$A$4:$M$502,10,FALSE)="x","ja",""),"")</f>
        <v/>
      </c>
      <c r="T89" s="30" t="str">
        <f>IFERROR(IF(VLOOKUP(E89,Datengrundlage!$A$4:$M$502,11,FALSE)="x","ja",""),"")</f>
        <v/>
      </c>
      <c r="U89" s="30" t="str">
        <f>IFERROR(IF(VLOOKUP(E89,Datengrundlage!$A$4:$M$502,12,FALSE)="x","ja",""),"")</f>
        <v/>
      </c>
      <c r="V89" s="110" t="str">
        <f>IFERROR(IF(Q89="ja",VLOOKUP(E89,Datengrundlage!$A$4:$M$502,13,FALSE),""),"")</f>
        <v/>
      </c>
      <c r="W89" s="8" t="str">
        <f t="shared" si="14"/>
        <v/>
      </c>
      <c r="X89" s="124" t="s">
        <v>54</v>
      </c>
      <c r="Y89" s="32">
        <f t="shared" si="19"/>
        <v>0</v>
      </c>
      <c r="Z89" s="32">
        <f t="shared" si="20"/>
        <v>0</v>
      </c>
      <c r="AA89" s="32">
        <f t="shared" si="21"/>
        <v>0</v>
      </c>
      <c r="AB89" s="32">
        <f t="shared" si="22"/>
        <v>0</v>
      </c>
      <c r="AC89" s="32">
        <f t="shared" si="23"/>
        <v>0</v>
      </c>
      <c r="AD89" s="32">
        <f t="shared" si="24"/>
        <v>0</v>
      </c>
      <c r="AE89" s="9">
        <f t="shared" si="13"/>
        <v>0</v>
      </c>
      <c r="AF89" s="101" t="str">
        <f t="shared" si="25"/>
        <v/>
      </c>
    </row>
    <row r="90" spans="3:32" ht="30" customHeight="1" x14ac:dyDescent="0.3">
      <c r="C90" s="8">
        <v>40</v>
      </c>
      <c r="D90" s="100"/>
      <c r="E90" s="35"/>
      <c r="F90" s="44" t="str">
        <f>IFERROR(VLOOKUP(E90,Datengrundlage!$A$4:$M$502,2,FALSE),(""))</f>
        <v/>
      </c>
      <c r="G90" s="36" t="s">
        <v>55</v>
      </c>
      <c r="H90" s="44" t="str">
        <f>IFERROR(IF(AND(OR(E90=250,E90=434),G90="großkörnig"),"Leguminosenmischung, großkörnig",IF(AND(OR(E90=250,E90=434),G90="kleinkörnig"),"Leguminosenmischung, kleinkörnig",VLOOKUP(E90,Datengrundlage!$A$4:$M$502,6,FALSE))),"")</f>
        <v/>
      </c>
      <c r="I90" s="44" t="str">
        <f>IFERROR(VLOOKUP(E90,Datengrundlage!$A$4:$M$502,3,FALSE),"")</f>
        <v/>
      </c>
      <c r="J90" s="110" t="str">
        <f>IFERROR(VLOOKUP(E90,Datengrundlage!$A$3:$O$502,15,FALSE),"")</f>
        <v/>
      </c>
      <c r="K90" s="110" t="str">
        <f>IFERROR(VLOOKUP(E90,Datengrundlage!$A$3:$P$502,16,FALSE),"")</f>
        <v/>
      </c>
      <c r="L90" s="37"/>
      <c r="M90" s="48" t="str">
        <f t="shared" si="15"/>
        <v/>
      </c>
      <c r="N90" s="31">
        <f t="shared" si="16"/>
        <v>0</v>
      </c>
      <c r="O90" s="31" t="str">
        <f t="shared" si="17"/>
        <v/>
      </c>
      <c r="P90" s="31" t="str">
        <f t="shared" si="18"/>
        <v/>
      </c>
      <c r="Q90" s="631" t="s">
        <v>55</v>
      </c>
      <c r="R90" s="157">
        <f t="shared" si="12"/>
        <v>0</v>
      </c>
      <c r="S90" s="30" t="str">
        <f>IFERROR(IF(VLOOKUP(E90,Datengrundlage!$A$4:$M$502,10,FALSE)="x","ja",""),"")</f>
        <v/>
      </c>
      <c r="T90" s="30" t="str">
        <f>IFERROR(IF(VLOOKUP(E90,Datengrundlage!$A$4:$M$502,11,FALSE)="x","ja",""),"")</f>
        <v/>
      </c>
      <c r="U90" s="30" t="str">
        <f>IFERROR(IF(VLOOKUP(E90,Datengrundlage!$A$4:$M$502,12,FALSE)="x","ja",""),"")</f>
        <v/>
      </c>
      <c r="V90" s="110" t="str">
        <f>IFERROR(IF(Q90="ja",VLOOKUP(E90,Datengrundlage!$A$4:$M$502,13,FALSE),""),"")</f>
        <v/>
      </c>
      <c r="W90" s="8" t="str">
        <f t="shared" si="14"/>
        <v/>
      </c>
      <c r="X90" s="124" t="s">
        <v>54</v>
      </c>
      <c r="Y90" s="32">
        <f t="shared" si="19"/>
        <v>0</v>
      </c>
      <c r="Z90" s="32">
        <f t="shared" si="20"/>
        <v>0</v>
      </c>
      <c r="AA90" s="32">
        <f t="shared" si="21"/>
        <v>0</v>
      </c>
      <c r="AB90" s="32">
        <f t="shared" si="22"/>
        <v>0</v>
      </c>
      <c r="AC90" s="32">
        <f t="shared" si="23"/>
        <v>0</v>
      </c>
      <c r="AD90" s="32">
        <f t="shared" si="24"/>
        <v>0</v>
      </c>
      <c r="AE90" s="9">
        <f t="shared" si="13"/>
        <v>0</v>
      </c>
      <c r="AF90" s="101" t="str">
        <f t="shared" si="25"/>
        <v/>
      </c>
    </row>
    <row r="91" spans="3:32" ht="30" customHeight="1" x14ac:dyDescent="0.3">
      <c r="C91" s="8">
        <v>41</v>
      </c>
      <c r="D91" s="100"/>
      <c r="E91" s="35"/>
      <c r="F91" s="44" t="str">
        <f>IFERROR(VLOOKUP(E91,Datengrundlage!$A$4:$M$502,2,FALSE),(""))</f>
        <v/>
      </c>
      <c r="G91" s="36" t="s">
        <v>55</v>
      </c>
      <c r="H91" s="44" t="str">
        <f>IFERROR(IF(AND(OR(E91=250,E91=434),G91="großkörnig"),"Leguminosenmischung, großkörnig",IF(AND(OR(E91=250,E91=434),G91="kleinkörnig"),"Leguminosenmischung, kleinkörnig",VLOOKUP(E91,Datengrundlage!$A$4:$M$502,6,FALSE))),"")</f>
        <v/>
      </c>
      <c r="I91" s="44" t="str">
        <f>IFERROR(VLOOKUP(E91,Datengrundlage!$A$4:$M$502,3,FALSE),"")</f>
        <v/>
      </c>
      <c r="J91" s="110" t="str">
        <f>IFERROR(VLOOKUP(E91,Datengrundlage!$A$3:$O$502,15,FALSE),"")</f>
        <v/>
      </c>
      <c r="K91" s="110" t="str">
        <f>IFERROR(VLOOKUP(E91,Datengrundlage!$A$3:$P$502,16,FALSE),"")</f>
        <v/>
      </c>
      <c r="L91" s="37"/>
      <c r="M91" s="48" t="str">
        <f t="shared" si="15"/>
        <v/>
      </c>
      <c r="N91" s="31">
        <f t="shared" si="16"/>
        <v>0</v>
      </c>
      <c r="O91" s="31" t="str">
        <f t="shared" si="17"/>
        <v/>
      </c>
      <c r="P91" s="31" t="str">
        <f t="shared" si="18"/>
        <v/>
      </c>
      <c r="Q91" s="631" t="s">
        <v>55</v>
      </c>
      <c r="R91" s="157">
        <f t="shared" si="12"/>
        <v>0</v>
      </c>
      <c r="S91" s="30" t="str">
        <f>IFERROR(IF(VLOOKUP(E91,Datengrundlage!$A$4:$M$502,10,FALSE)="x","ja",""),"")</f>
        <v/>
      </c>
      <c r="T91" s="30" t="str">
        <f>IFERROR(IF(VLOOKUP(E91,Datengrundlage!$A$4:$M$502,11,FALSE)="x","ja",""),"")</f>
        <v/>
      </c>
      <c r="U91" s="30" t="str">
        <f>IFERROR(IF(VLOOKUP(E91,Datengrundlage!$A$4:$M$502,12,FALSE)="x","ja",""),"")</f>
        <v/>
      </c>
      <c r="V91" s="110" t="str">
        <f>IFERROR(IF(Q91="ja",VLOOKUP(E91,Datengrundlage!$A$4:$M$502,13,FALSE),""),"")</f>
        <v/>
      </c>
      <c r="W91" s="8" t="str">
        <f t="shared" si="14"/>
        <v/>
      </c>
      <c r="X91" s="124" t="s">
        <v>54</v>
      </c>
      <c r="Y91" s="32">
        <f t="shared" si="19"/>
        <v>0</v>
      </c>
      <c r="Z91" s="32">
        <f t="shared" si="20"/>
        <v>0</v>
      </c>
      <c r="AA91" s="32">
        <f t="shared" si="21"/>
        <v>0</v>
      </c>
      <c r="AB91" s="32">
        <f t="shared" si="22"/>
        <v>0</v>
      </c>
      <c r="AC91" s="32">
        <f t="shared" si="23"/>
        <v>0</v>
      </c>
      <c r="AD91" s="32">
        <f t="shared" si="24"/>
        <v>0</v>
      </c>
      <c r="AE91" s="9">
        <f t="shared" si="13"/>
        <v>0</v>
      </c>
      <c r="AF91" s="101" t="str">
        <f t="shared" si="25"/>
        <v/>
      </c>
    </row>
    <row r="92" spans="3:32" ht="30" customHeight="1" x14ac:dyDescent="0.3">
      <c r="C92" s="8">
        <v>42</v>
      </c>
      <c r="D92" s="100"/>
      <c r="E92" s="35"/>
      <c r="F92" s="44" t="str">
        <f>IFERROR(VLOOKUP(E92,Datengrundlage!$A$4:$M$502,2,FALSE),(""))</f>
        <v/>
      </c>
      <c r="G92" s="36" t="s">
        <v>55</v>
      </c>
      <c r="H92" s="44" t="str">
        <f>IFERROR(IF(AND(OR(E92=250,E92=434),G92="großkörnig"),"Leguminosenmischung, großkörnig",IF(AND(OR(E92=250,E92=434),G92="kleinkörnig"),"Leguminosenmischung, kleinkörnig",VLOOKUP(E92,Datengrundlage!$A$4:$M$502,6,FALSE))),"")</f>
        <v/>
      </c>
      <c r="I92" s="44" t="str">
        <f>IFERROR(VLOOKUP(E92,Datengrundlage!$A$4:$M$502,3,FALSE),"")</f>
        <v/>
      </c>
      <c r="J92" s="110" t="str">
        <f>IFERROR(VLOOKUP(E92,Datengrundlage!$A$3:$O$502,15,FALSE),"")</f>
        <v/>
      </c>
      <c r="K92" s="110" t="str">
        <f>IFERROR(VLOOKUP(E92,Datengrundlage!$A$3:$P$502,16,FALSE),"")</f>
        <v/>
      </c>
      <c r="L92" s="37"/>
      <c r="M92" s="48" t="str">
        <f t="shared" si="15"/>
        <v/>
      </c>
      <c r="N92" s="31">
        <f t="shared" si="16"/>
        <v>0</v>
      </c>
      <c r="O92" s="31" t="str">
        <f t="shared" si="17"/>
        <v/>
      </c>
      <c r="P92" s="31" t="str">
        <f t="shared" si="18"/>
        <v/>
      </c>
      <c r="Q92" s="631" t="s">
        <v>55</v>
      </c>
      <c r="R92" s="157">
        <f t="shared" si="12"/>
        <v>0</v>
      </c>
      <c r="S92" s="30" t="str">
        <f>IFERROR(IF(VLOOKUP(E92,Datengrundlage!$A$4:$M$502,10,FALSE)="x","ja",""),"")</f>
        <v/>
      </c>
      <c r="T92" s="30" t="str">
        <f>IFERROR(IF(VLOOKUP(E92,Datengrundlage!$A$4:$M$502,11,FALSE)="x","ja",""),"")</f>
        <v/>
      </c>
      <c r="U92" s="30" t="str">
        <f>IFERROR(IF(VLOOKUP(E92,Datengrundlage!$A$4:$M$502,12,FALSE)="x","ja",""),"")</f>
        <v/>
      </c>
      <c r="V92" s="110" t="str">
        <f>IFERROR(IF(Q92="ja",VLOOKUP(E92,Datengrundlage!$A$4:$M$502,13,FALSE),""),"")</f>
        <v/>
      </c>
      <c r="W92" s="8" t="str">
        <f t="shared" si="14"/>
        <v/>
      </c>
      <c r="X92" s="124" t="s">
        <v>54</v>
      </c>
      <c r="Y92" s="32">
        <f t="shared" si="19"/>
        <v>0</v>
      </c>
      <c r="Z92" s="32">
        <f t="shared" si="20"/>
        <v>0</v>
      </c>
      <c r="AA92" s="32">
        <f t="shared" si="21"/>
        <v>0</v>
      </c>
      <c r="AB92" s="32">
        <f t="shared" si="22"/>
        <v>0</v>
      </c>
      <c r="AC92" s="32">
        <f t="shared" si="23"/>
        <v>0</v>
      </c>
      <c r="AD92" s="32">
        <f t="shared" si="24"/>
        <v>0</v>
      </c>
      <c r="AE92" s="9">
        <f t="shared" si="13"/>
        <v>0</v>
      </c>
      <c r="AF92" s="101" t="str">
        <f t="shared" si="25"/>
        <v/>
      </c>
    </row>
    <row r="93" spans="3:32" ht="30" customHeight="1" x14ac:dyDescent="0.3">
      <c r="C93" s="8">
        <v>43</v>
      </c>
      <c r="D93" s="100"/>
      <c r="E93" s="35"/>
      <c r="F93" s="44" t="str">
        <f>IFERROR(VLOOKUP(E93,Datengrundlage!$A$4:$M$502,2,FALSE),(""))</f>
        <v/>
      </c>
      <c r="G93" s="36" t="s">
        <v>55</v>
      </c>
      <c r="H93" s="44" t="str">
        <f>IFERROR(IF(AND(OR(E93=250,E93=434),G93="großkörnig"),"Leguminosenmischung, großkörnig",IF(AND(OR(E93=250,E93=434),G93="kleinkörnig"),"Leguminosenmischung, kleinkörnig",VLOOKUP(E93,Datengrundlage!$A$4:$M$502,6,FALSE))),"")</f>
        <v/>
      </c>
      <c r="I93" s="44" t="str">
        <f>IFERROR(VLOOKUP(E93,Datengrundlage!$A$4:$M$502,3,FALSE),"")</f>
        <v/>
      </c>
      <c r="J93" s="110" t="str">
        <f>IFERROR(VLOOKUP(E93,Datengrundlage!$A$3:$O$502,15,FALSE),"")</f>
        <v/>
      </c>
      <c r="K93" s="110" t="str">
        <f>IFERROR(VLOOKUP(E93,Datengrundlage!$A$3:$P$502,16,FALSE),"")</f>
        <v/>
      </c>
      <c r="L93" s="37"/>
      <c r="M93" s="48" t="str">
        <f t="shared" si="15"/>
        <v/>
      </c>
      <c r="N93" s="31">
        <f t="shared" si="16"/>
        <v>0</v>
      </c>
      <c r="O93" s="31" t="str">
        <f t="shared" si="17"/>
        <v/>
      </c>
      <c r="P93" s="31" t="str">
        <f t="shared" si="18"/>
        <v/>
      </c>
      <c r="Q93" s="631" t="s">
        <v>55</v>
      </c>
      <c r="R93" s="157">
        <f t="shared" si="12"/>
        <v>0</v>
      </c>
      <c r="S93" s="30" t="str">
        <f>IFERROR(IF(VLOOKUP(E93,Datengrundlage!$A$4:$M$502,10,FALSE)="x","ja",""),"")</f>
        <v/>
      </c>
      <c r="T93" s="30" t="str">
        <f>IFERROR(IF(VLOOKUP(E93,Datengrundlage!$A$4:$M$502,11,FALSE)="x","ja",""),"")</f>
        <v/>
      </c>
      <c r="U93" s="30" t="str">
        <f>IFERROR(IF(VLOOKUP(E93,Datengrundlage!$A$4:$M$502,12,FALSE)="x","ja",""),"")</f>
        <v/>
      </c>
      <c r="V93" s="110" t="str">
        <f>IFERROR(IF(Q93="ja",VLOOKUP(E93,Datengrundlage!$A$4:$M$502,13,FALSE),""),"")</f>
        <v/>
      </c>
      <c r="W93" s="8" t="str">
        <f t="shared" si="14"/>
        <v/>
      </c>
      <c r="X93" s="124" t="s">
        <v>54</v>
      </c>
      <c r="Y93" s="32">
        <f t="shared" si="19"/>
        <v>0</v>
      </c>
      <c r="Z93" s="32">
        <f t="shared" si="20"/>
        <v>0</v>
      </c>
      <c r="AA93" s="32">
        <f t="shared" si="21"/>
        <v>0</v>
      </c>
      <c r="AB93" s="32">
        <f t="shared" si="22"/>
        <v>0</v>
      </c>
      <c r="AC93" s="32">
        <f t="shared" si="23"/>
        <v>0</v>
      </c>
      <c r="AD93" s="32">
        <f t="shared" si="24"/>
        <v>0</v>
      </c>
      <c r="AE93" s="9">
        <f t="shared" si="13"/>
        <v>0</v>
      </c>
      <c r="AF93" s="101" t="str">
        <f t="shared" si="25"/>
        <v/>
      </c>
    </row>
    <row r="94" spans="3:32" ht="30" customHeight="1" x14ac:dyDescent="0.3">
      <c r="C94" s="8">
        <v>44</v>
      </c>
      <c r="D94" s="100"/>
      <c r="E94" s="35"/>
      <c r="F94" s="44" t="str">
        <f>IFERROR(VLOOKUP(E94,Datengrundlage!$A$4:$M$502,2,FALSE),(""))</f>
        <v/>
      </c>
      <c r="G94" s="36" t="s">
        <v>55</v>
      </c>
      <c r="H94" s="44" t="str">
        <f>IFERROR(IF(AND(OR(E94=250,E94=434),G94="großkörnig"),"Leguminosenmischung, großkörnig",IF(AND(OR(E94=250,E94=434),G94="kleinkörnig"),"Leguminosenmischung, kleinkörnig",VLOOKUP(E94,Datengrundlage!$A$4:$M$502,6,FALSE))),"")</f>
        <v/>
      </c>
      <c r="I94" s="44" t="str">
        <f>IFERROR(VLOOKUP(E94,Datengrundlage!$A$4:$M$502,3,FALSE),"")</f>
        <v/>
      </c>
      <c r="J94" s="110" t="str">
        <f>IFERROR(VLOOKUP(E94,Datengrundlage!$A$3:$O$502,15,FALSE),"")</f>
        <v/>
      </c>
      <c r="K94" s="110" t="str">
        <f>IFERROR(VLOOKUP(E94,Datengrundlage!$A$3:$P$502,16,FALSE),"")</f>
        <v/>
      </c>
      <c r="L94" s="37"/>
      <c r="M94" s="48" t="str">
        <f t="shared" si="15"/>
        <v/>
      </c>
      <c r="N94" s="31">
        <f t="shared" si="16"/>
        <v>0</v>
      </c>
      <c r="O94" s="31" t="str">
        <f t="shared" si="17"/>
        <v/>
      </c>
      <c r="P94" s="31" t="str">
        <f t="shared" si="18"/>
        <v/>
      </c>
      <c r="Q94" s="631" t="s">
        <v>55</v>
      </c>
      <c r="R94" s="157">
        <f t="shared" si="12"/>
        <v>0</v>
      </c>
      <c r="S94" s="30" t="str">
        <f>IFERROR(IF(VLOOKUP(E94,Datengrundlage!$A$4:$M$502,10,FALSE)="x","ja",""),"")</f>
        <v/>
      </c>
      <c r="T94" s="30" t="str">
        <f>IFERROR(IF(VLOOKUP(E94,Datengrundlage!$A$4:$M$502,11,FALSE)="x","ja",""),"")</f>
        <v/>
      </c>
      <c r="U94" s="30" t="str">
        <f>IFERROR(IF(VLOOKUP(E94,Datengrundlage!$A$4:$M$502,12,FALSE)="x","ja",""),"")</f>
        <v/>
      </c>
      <c r="V94" s="110" t="str">
        <f>IFERROR(IF(Q94="ja",VLOOKUP(E94,Datengrundlage!$A$4:$M$502,13,FALSE),""),"")</f>
        <v/>
      </c>
      <c r="W94" s="8" t="str">
        <f t="shared" si="14"/>
        <v/>
      </c>
      <c r="X94" s="124" t="s">
        <v>54</v>
      </c>
      <c r="Y94" s="32">
        <f t="shared" si="19"/>
        <v>0</v>
      </c>
      <c r="Z94" s="32">
        <f t="shared" si="20"/>
        <v>0</v>
      </c>
      <c r="AA94" s="32">
        <f t="shared" si="21"/>
        <v>0</v>
      </c>
      <c r="AB94" s="32">
        <f t="shared" si="22"/>
        <v>0</v>
      </c>
      <c r="AC94" s="32">
        <f t="shared" si="23"/>
        <v>0</v>
      </c>
      <c r="AD94" s="32">
        <f t="shared" si="24"/>
        <v>0</v>
      </c>
      <c r="AE94" s="9">
        <f t="shared" si="13"/>
        <v>0</v>
      </c>
      <c r="AF94" s="101" t="str">
        <f t="shared" si="25"/>
        <v/>
      </c>
    </row>
    <row r="95" spans="3:32" ht="30" customHeight="1" x14ac:dyDescent="0.3">
      <c r="C95" s="8">
        <v>45</v>
      </c>
      <c r="D95" s="100"/>
      <c r="E95" s="35"/>
      <c r="F95" s="44" t="str">
        <f>IFERROR(VLOOKUP(E95,Datengrundlage!$A$4:$M$502,2,FALSE),(""))</f>
        <v/>
      </c>
      <c r="G95" s="36" t="s">
        <v>55</v>
      </c>
      <c r="H95" s="44" t="str">
        <f>IFERROR(IF(AND(OR(E95=250,E95=434),G95="großkörnig"),"Leguminosenmischung, großkörnig",IF(AND(OR(E95=250,E95=434),G95="kleinkörnig"),"Leguminosenmischung, kleinkörnig",VLOOKUP(E95,Datengrundlage!$A$4:$M$502,6,FALSE))),"")</f>
        <v/>
      </c>
      <c r="I95" s="44" t="str">
        <f>IFERROR(VLOOKUP(E95,Datengrundlage!$A$4:$M$502,3,FALSE),"")</f>
        <v/>
      </c>
      <c r="J95" s="110" t="str">
        <f>IFERROR(VLOOKUP(E95,Datengrundlage!$A$3:$O$502,15,FALSE),"")</f>
        <v/>
      </c>
      <c r="K95" s="110" t="str">
        <f>IFERROR(VLOOKUP(E95,Datengrundlage!$A$3:$P$502,16,FALSE),"")</f>
        <v/>
      </c>
      <c r="L95" s="37"/>
      <c r="M95" s="48" t="str">
        <f t="shared" si="15"/>
        <v/>
      </c>
      <c r="N95" s="31">
        <f t="shared" si="16"/>
        <v>0</v>
      </c>
      <c r="O95" s="31" t="str">
        <f t="shared" si="17"/>
        <v/>
      </c>
      <c r="P95" s="31" t="str">
        <f t="shared" si="18"/>
        <v/>
      </c>
      <c r="Q95" s="631" t="s">
        <v>55</v>
      </c>
      <c r="R95" s="157">
        <f t="shared" si="12"/>
        <v>0</v>
      </c>
      <c r="S95" s="30" t="str">
        <f>IFERROR(IF(VLOOKUP(E95,Datengrundlage!$A$4:$M$502,10,FALSE)="x","ja",""),"")</f>
        <v/>
      </c>
      <c r="T95" s="30" t="str">
        <f>IFERROR(IF(VLOOKUP(E95,Datengrundlage!$A$4:$M$502,11,FALSE)="x","ja",""),"")</f>
        <v/>
      </c>
      <c r="U95" s="30" t="str">
        <f>IFERROR(IF(VLOOKUP(E95,Datengrundlage!$A$4:$M$502,12,FALSE)="x","ja",""),"")</f>
        <v/>
      </c>
      <c r="V95" s="110" t="str">
        <f>IFERROR(IF(Q95="ja",VLOOKUP(E95,Datengrundlage!$A$4:$M$502,13,FALSE),""),"")</f>
        <v/>
      </c>
      <c r="W95" s="8" t="str">
        <f t="shared" si="14"/>
        <v/>
      </c>
      <c r="X95" s="124" t="s">
        <v>54</v>
      </c>
      <c r="Y95" s="32">
        <f t="shared" si="19"/>
        <v>0</v>
      </c>
      <c r="Z95" s="32">
        <f t="shared" si="20"/>
        <v>0</v>
      </c>
      <c r="AA95" s="32">
        <f t="shared" si="21"/>
        <v>0</v>
      </c>
      <c r="AB95" s="32">
        <f t="shared" si="22"/>
        <v>0</v>
      </c>
      <c r="AC95" s="32">
        <f t="shared" si="23"/>
        <v>0</v>
      </c>
      <c r="AD95" s="32">
        <f t="shared" si="24"/>
        <v>0</v>
      </c>
      <c r="AE95" s="9">
        <f t="shared" si="13"/>
        <v>0</v>
      </c>
      <c r="AF95" s="101" t="str">
        <f t="shared" si="25"/>
        <v/>
      </c>
    </row>
    <row r="96" spans="3:32" ht="30" customHeight="1" x14ac:dyDescent="0.3">
      <c r="C96" s="8">
        <v>46</v>
      </c>
      <c r="D96" s="100"/>
      <c r="E96" s="35"/>
      <c r="F96" s="44" t="str">
        <f>IFERROR(VLOOKUP(E96,Datengrundlage!$A$4:$M$502,2,FALSE),(""))</f>
        <v/>
      </c>
      <c r="G96" s="36" t="s">
        <v>55</v>
      </c>
      <c r="H96" s="44" t="str">
        <f>IFERROR(IF(AND(OR(E96=250,E96=434),G96="großkörnig"),"Leguminosenmischung, großkörnig",IF(AND(OR(E96=250,E96=434),G96="kleinkörnig"),"Leguminosenmischung, kleinkörnig",VLOOKUP(E96,Datengrundlage!$A$4:$M$502,6,FALSE))),"")</f>
        <v/>
      </c>
      <c r="I96" s="44" t="str">
        <f>IFERROR(VLOOKUP(E96,Datengrundlage!$A$4:$M$502,3,FALSE),"")</f>
        <v/>
      </c>
      <c r="J96" s="110" t="str">
        <f>IFERROR(VLOOKUP(E96,Datengrundlage!$A$3:$O$502,15,FALSE),"")</f>
        <v/>
      </c>
      <c r="K96" s="110" t="str">
        <f>IFERROR(VLOOKUP(E96,Datengrundlage!$A$3:$P$502,16,FALSE),"")</f>
        <v/>
      </c>
      <c r="L96" s="37"/>
      <c r="M96" s="48" t="str">
        <f t="shared" si="15"/>
        <v/>
      </c>
      <c r="N96" s="31">
        <f t="shared" si="16"/>
        <v>0</v>
      </c>
      <c r="O96" s="31" t="str">
        <f t="shared" si="17"/>
        <v/>
      </c>
      <c r="P96" s="31" t="str">
        <f t="shared" si="18"/>
        <v/>
      </c>
      <c r="Q96" s="631" t="s">
        <v>55</v>
      </c>
      <c r="R96" s="157">
        <f t="shared" si="12"/>
        <v>0</v>
      </c>
      <c r="S96" s="30" t="str">
        <f>IFERROR(IF(VLOOKUP(E96,Datengrundlage!$A$4:$M$502,10,FALSE)="x","ja",""),"")</f>
        <v/>
      </c>
      <c r="T96" s="30" t="str">
        <f>IFERROR(IF(VLOOKUP(E96,Datengrundlage!$A$4:$M$502,11,FALSE)="x","ja",""),"")</f>
        <v/>
      </c>
      <c r="U96" s="30" t="str">
        <f>IFERROR(IF(VLOOKUP(E96,Datengrundlage!$A$4:$M$502,12,FALSE)="x","ja",""),"")</f>
        <v/>
      </c>
      <c r="V96" s="110" t="str">
        <f>IFERROR(IF(Q96="ja",VLOOKUP(E96,Datengrundlage!$A$4:$M$502,13,FALSE),""),"")</f>
        <v/>
      </c>
      <c r="W96" s="8" t="str">
        <f t="shared" si="14"/>
        <v/>
      </c>
      <c r="X96" s="124" t="s">
        <v>54</v>
      </c>
      <c r="Y96" s="32">
        <f t="shared" si="19"/>
        <v>0</v>
      </c>
      <c r="Z96" s="32">
        <f t="shared" si="20"/>
        <v>0</v>
      </c>
      <c r="AA96" s="32">
        <f t="shared" si="21"/>
        <v>0</v>
      </c>
      <c r="AB96" s="32">
        <f t="shared" si="22"/>
        <v>0</v>
      </c>
      <c r="AC96" s="32">
        <f t="shared" si="23"/>
        <v>0</v>
      </c>
      <c r="AD96" s="32">
        <f t="shared" si="24"/>
        <v>0</v>
      </c>
      <c r="AE96" s="9">
        <f t="shared" si="13"/>
        <v>0</v>
      </c>
      <c r="AF96" s="101" t="str">
        <f t="shared" si="25"/>
        <v/>
      </c>
    </row>
    <row r="97" spans="3:32" ht="30" customHeight="1" x14ac:dyDescent="0.3">
      <c r="C97" s="8">
        <v>47</v>
      </c>
      <c r="D97" s="100"/>
      <c r="E97" s="35"/>
      <c r="F97" s="44" t="str">
        <f>IFERROR(VLOOKUP(E97,Datengrundlage!$A$4:$M$502,2,FALSE),(""))</f>
        <v/>
      </c>
      <c r="G97" s="36" t="s">
        <v>55</v>
      </c>
      <c r="H97" s="44" t="str">
        <f>IFERROR(IF(AND(OR(E97=250,E97=434),G97="großkörnig"),"Leguminosenmischung, großkörnig",IF(AND(OR(E97=250,E97=434),G97="kleinkörnig"),"Leguminosenmischung, kleinkörnig",VLOOKUP(E97,Datengrundlage!$A$4:$M$502,6,FALSE))),"")</f>
        <v/>
      </c>
      <c r="I97" s="44" t="str">
        <f>IFERROR(VLOOKUP(E97,Datengrundlage!$A$4:$M$502,3,FALSE),"")</f>
        <v/>
      </c>
      <c r="J97" s="110" t="str">
        <f>IFERROR(VLOOKUP(E97,Datengrundlage!$A$3:$O$502,15,FALSE),"")</f>
        <v/>
      </c>
      <c r="K97" s="110" t="str">
        <f>IFERROR(VLOOKUP(E97,Datengrundlage!$A$3:$P$502,16,FALSE),"")</f>
        <v/>
      </c>
      <c r="L97" s="37"/>
      <c r="M97" s="48" t="str">
        <f t="shared" si="15"/>
        <v/>
      </c>
      <c r="N97" s="31">
        <f t="shared" si="16"/>
        <v>0</v>
      </c>
      <c r="O97" s="31" t="str">
        <f t="shared" si="17"/>
        <v/>
      </c>
      <c r="P97" s="31" t="str">
        <f t="shared" si="18"/>
        <v/>
      </c>
      <c r="Q97" s="631" t="s">
        <v>55</v>
      </c>
      <c r="R97" s="157">
        <f t="shared" si="12"/>
        <v>0</v>
      </c>
      <c r="S97" s="30" t="str">
        <f>IFERROR(IF(VLOOKUP(E97,Datengrundlage!$A$4:$M$502,10,FALSE)="x","ja",""),"")</f>
        <v/>
      </c>
      <c r="T97" s="30" t="str">
        <f>IFERROR(IF(VLOOKUP(E97,Datengrundlage!$A$4:$M$502,11,FALSE)="x","ja",""),"")</f>
        <v/>
      </c>
      <c r="U97" s="30" t="str">
        <f>IFERROR(IF(VLOOKUP(E97,Datengrundlage!$A$4:$M$502,12,FALSE)="x","ja",""),"")</f>
        <v/>
      </c>
      <c r="V97" s="110" t="str">
        <f>IFERROR(IF(Q97="ja",VLOOKUP(E97,Datengrundlage!$A$4:$M$502,13,FALSE),""),"")</f>
        <v/>
      </c>
      <c r="W97" s="8" t="str">
        <f t="shared" si="14"/>
        <v/>
      </c>
      <c r="X97" s="124" t="s">
        <v>54</v>
      </c>
      <c r="Y97" s="32">
        <f t="shared" si="19"/>
        <v>0</v>
      </c>
      <c r="Z97" s="32">
        <f t="shared" si="20"/>
        <v>0</v>
      </c>
      <c r="AA97" s="32">
        <f t="shared" si="21"/>
        <v>0</v>
      </c>
      <c r="AB97" s="32">
        <f t="shared" si="22"/>
        <v>0</v>
      </c>
      <c r="AC97" s="32">
        <f t="shared" si="23"/>
        <v>0</v>
      </c>
      <c r="AD97" s="32">
        <f t="shared" si="24"/>
        <v>0</v>
      </c>
      <c r="AE97" s="9">
        <f t="shared" si="13"/>
        <v>0</v>
      </c>
      <c r="AF97" s="101" t="str">
        <f t="shared" si="25"/>
        <v/>
      </c>
    </row>
    <row r="98" spans="3:32" ht="30" customHeight="1" x14ac:dyDescent="0.3">
      <c r="C98" s="8">
        <v>48</v>
      </c>
      <c r="D98" s="100"/>
      <c r="E98" s="35"/>
      <c r="F98" s="44" t="str">
        <f>IFERROR(VLOOKUP(E98,Datengrundlage!$A$4:$M$502,2,FALSE),(""))</f>
        <v/>
      </c>
      <c r="G98" s="36" t="s">
        <v>55</v>
      </c>
      <c r="H98" s="44" t="str">
        <f>IFERROR(IF(AND(OR(E98=250,E98=434),G98="großkörnig"),"Leguminosenmischung, großkörnig",IF(AND(OR(E98=250,E98=434),G98="kleinkörnig"),"Leguminosenmischung, kleinkörnig",VLOOKUP(E98,Datengrundlage!$A$4:$M$502,6,FALSE))),"")</f>
        <v/>
      </c>
      <c r="I98" s="44" t="str">
        <f>IFERROR(VLOOKUP(E98,Datengrundlage!$A$4:$M$502,3,FALSE),"")</f>
        <v/>
      </c>
      <c r="J98" s="110" t="str">
        <f>IFERROR(VLOOKUP(E98,Datengrundlage!$A$3:$O$502,15,FALSE),"")</f>
        <v/>
      </c>
      <c r="K98" s="110" t="str">
        <f>IFERROR(VLOOKUP(E98,Datengrundlage!$A$3:$P$502,16,FALSE),"")</f>
        <v/>
      </c>
      <c r="L98" s="37"/>
      <c r="M98" s="48" t="str">
        <f t="shared" si="15"/>
        <v/>
      </c>
      <c r="N98" s="31">
        <f t="shared" si="16"/>
        <v>0</v>
      </c>
      <c r="O98" s="31" t="str">
        <f t="shared" si="17"/>
        <v/>
      </c>
      <c r="P98" s="31" t="str">
        <f t="shared" si="18"/>
        <v/>
      </c>
      <c r="Q98" s="631" t="s">
        <v>55</v>
      </c>
      <c r="R98" s="157">
        <f t="shared" si="12"/>
        <v>0</v>
      </c>
      <c r="S98" s="30" t="str">
        <f>IFERROR(IF(VLOOKUP(E98,Datengrundlage!$A$4:$M$502,10,FALSE)="x","ja",""),"")</f>
        <v/>
      </c>
      <c r="T98" s="30" t="str">
        <f>IFERROR(IF(VLOOKUP(E98,Datengrundlage!$A$4:$M$502,11,FALSE)="x","ja",""),"")</f>
        <v/>
      </c>
      <c r="U98" s="30" t="str">
        <f>IFERROR(IF(VLOOKUP(E98,Datengrundlage!$A$4:$M$502,12,FALSE)="x","ja",""),"")</f>
        <v/>
      </c>
      <c r="V98" s="110" t="str">
        <f>IFERROR(IF(Q98="ja",VLOOKUP(E98,Datengrundlage!$A$4:$M$502,13,FALSE),""),"")</f>
        <v/>
      </c>
      <c r="W98" s="8" t="str">
        <f t="shared" si="14"/>
        <v/>
      </c>
      <c r="X98" s="124" t="s">
        <v>54</v>
      </c>
      <c r="Y98" s="32">
        <f t="shared" si="19"/>
        <v>0</v>
      </c>
      <c r="Z98" s="32">
        <f t="shared" si="20"/>
        <v>0</v>
      </c>
      <c r="AA98" s="32">
        <f t="shared" si="21"/>
        <v>0</v>
      </c>
      <c r="AB98" s="32">
        <f t="shared" si="22"/>
        <v>0</v>
      </c>
      <c r="AC98" s="32">
        <f t="shared" si="23"/>
        <v>0</v>
      </c>
      <c r="AD98" s="32">
        <f t="shared" si="24"/>
        <v>0</v>
      </c>
      <c r="AE98" s="9">
        <f t="shared" si="13"/>
        <v>0</v>
      </c>
      <c r="AF98" s="101" t="str">
        <f t="shared" si="25"/>
        <v/>
      </c>
    </row>
    <row r="99" spans="3:32" ht="30" customHeight="1" x14ac:dyDescent="0.3">
      <c r="C99" s="8">
        <v>49</v>
      </c>
      <c r="D99" s="100"/>
      <c r="E99" s="35"/>
      <c r="F99" s="44" t="str">
        <f>IFERROR(VLOOKUP(E99,Datengrundlage!$A$4:$M$502,2,FALSE),(""))</f>
        <v/>
      </c>
      <c r="G99" s="36" t="s">
        <v>55</v>
      </c>
      <c r="H99" s="44" t="str">
        <f>IFERROR(IF(AND(OR(E99=250,E99=434),G99="großkörnig"),"Leguminosenmischung, großkörnig",IF(AND(OR(E99=250,E99=434),G99="kleinkörnig"),"Leguminosenmischung, kleinkörnig",VLOOKUP(E99,Datengrundlage!$A$4:$M$502,6,FALSE))),"")</f>
        <v/>
      </c>
      <c r="I99" s="44" t="str">
        <f>IFERROR(VLOOKUP(E99,Datengrundlage!$A$4:$M$502,3,FALSE),"")</f>
        <v/>
      </c>
      <c r="J99" s="110" t="str">
        <f>IFERROR(VLOOKUP(E99,Datengrundlage!$A$3:$O$502,15,FALSE),"")</f>
        <v/>
      </c>
      <c r="K99" s="110" t="str">
        <f>IFERROR(VLOOKUP(E99,Datengrundlage!$A$3:$P$502,16,FALSE),"")</f>
        <v/>
      </c>
      <c r="L99" s="37"/>
      <c r="M99" s="48" t="str">
        <f t="shared" si="15"/>
        <v/>
      </c>
      <c r="N99" s="31">
        <f t="shared" si="16"/>
        <v>0</v>
      </c>
      <c r="O99" s="31" t="str">
        <f t="shared" si="17"/>
        <v/>
      </c>
      <c r="P99" s="31" t="str">
        <f t="shared" si="18"/>
        <v/>
      </c>
      <c r="Q99" s="631" t="s">
        <v>55</v>
      </c>
      <c r="R99" s="157">
        <f t="shared" si="12"/>
        <v>0</v>
      </c>
      <c r="S99" s="30" t="str">
        <f>IFERROR(IF(VLOOKUP(E99,Datengrundlage!$A$4:$M$502,10,FALSE)="x","ja",""),"")</f>
        <v/>
      </c>
      <c r="T99" s="30" t="str">
        <f>IFERROR(IF(VLOOKUP(E99,Datengrundlage!$A$4:$M$502,11,FALSE)="x","ja",""),"")</f>
        <v/>
      </c>
      <c r="U99" s="30" t="str">
        <f>IFERROR(IF(VLOOKUP(E99,Datengrundlage!$A$4:$M$502,12,FALSE)="x","ja",""),"")</f>
        <v/>
      </c>
      <c r="V99" s="110" t="str">
        <f>IFERROR(IF(Q99="ja",VLOOKUP(E99,Datengrundlage!$A$4:$M$502,13,FALSE),""),"")</f>
        <v/>
      </c>
      <c r="W99" s="8" t="str">
        <f t="shared" si="14"/>
        <v/>
      </c>
      <c r="X99" s="124" t="s">
        <v>54</v>
      </c>
      <c r="Y99" s="32">
        <f t="shared" si="19"/>
        <v>0</v>
      </c>
      <c r="Z99" s="32">
        <f t="shared" si="20"/>
        <v>0</v>
      </c>
      <c r="AA99" s="32">
        <f t="shared" si="21"/>
        <v>0</v>
      </c>
      <c r="AB99" s="32">
        <f t="shared" si="22"/>
        <v>0</v>
      </c>
      <c r="AC99" s="32">
        <f t="shared" si="23"/>
        <v>0</v>
      </c>
      <c r="AD99" s="32">
        <f t="shared" si="24"/>
        <v>0</v>
      </c>
      <c r="AE99" s="9">
        <f t="shared" si="13"/>
        <v>0</v>
      </c>
      <c r="AF99" s="101" t="str">
        <f t="shared" si="25"/>
        <v/>
      </c>
    </row>
    <row r="100" spans="3:32" ht="30" customHeight="1" x14ac:dyDescent="0.3">
      <c r="C100" s="8">
        <v>50</v>
      </c>
      <c r="D100" s="100"/>
      <c r="E100" s="35"/>
      <c r="F100" s="44" t="str">
        <f>IFERROR(VLOOKUP(E100,Datengrundlage!$A$4:$M$502,2,FALSE),(""))</f>
        <v/>
      </c>
      <c r="G100" s="36" t="s">
        <v>55</v>
      </c>
      <c r="H100" s="44" t="str">
        <f>IFERROR(IF(AND(OR(E100=250,E100=434),G100="großkörnig"),"Leguminosenmischung, großkörnig",IF(AND(OR(E100=250,E100=434),G100="kleinkörnig"),"Leguminosenmischung, kleinkörnig",VLOOKUP(E100,Datengrundlage!$A$4:$M$502,6,FALSE))),"")</f>
        <v/>
      </c>
      <c r="I100" s="44" t="str">
        <f>IFERROR(VLOOKUP(E100,Datengrundlage!$A$4:$M$502,3,FALSE),"")</f>
        <v/>
      </c>
      <c r="J100" s="110" t="str">
        <f>IFERROR(VLOOKUP(E100,Datengrundlage!$A$3:$O$502,15,FALSE),"")</f>
        <v/>
      </c>
      <c r="K100" s="110" t="str">
        <f>IFERROR(VLOOKUP(E100,Datengrundlage!$A$3:$P$502,16,FALSE),"")</f>
        <v/>
      </c>
      <c r="L100" s="37"/>
      <c r="M100" s="48" t="str">
        <f t="shared" si="15"/>
        <v/>
      </c>
      <c r="N100" s="31">
        <f t="shared" si="16"/>
        <v>0</v>
      </c>
      <c r="O100" s="31" t="str">
        <f t="shared" si="17"/>
        <v/>
      </c>
      <c r="P100" s="31" t="str">
        <f t="shared" si="18"/>
        <v/>
      </c>
      <c r="Q100" s="631" t="s">
        <v>55</v>
      </c>
      <c r="R100" s="157">
        <f t="shared" si="12"/>
        <v>0</v>
      </c>
      <c r="S100" s="30" t="str">
        <f>IFERROR(IF(VLOOKUP(E100,Datengrundlage!$A$4:$M$502,10,FALSE)="x","ja",""),"")</f>
        <v/>
      </c>
      <c r="T100" s="30" t="str">
        <f>IFERROR(IF(VLOOKUP(E100,Datengrundlage!$A$4:$M$502,11,FALSE)="x","ja",""),"")</f>
        <v/>
      </c>
      <c r="U100" s="30" t="str">
        <f>IFERROR(IF(VLOOKUP(E100,Datengrundlage!$A$4:$M$502,12,FALSE)="x","ja",""),"")</f>
        <v/>
      </c>
      <c r="V100" s="110" t="str">
        <f>IFERROR(IF(Q100="ja",VLOOKUP(E100,Datengrundlage!$A$4:$M$502,13,FALSE),""),"")</f>
        <v/>
      </c>
      <c r="W100" s="8" t="str">
        <f t="shared" si="14"/>
        <v/>
      </c>
      <c r="X100" s="124" t="s">
        <v>54</v>
      </c>
      <c r="Y100" s="32">
        <f t="shared" si="19"/>
        <v>0</v>
      </c>
      <c r="Z100" s="32">
        <f t="shared" si="20"/>
        <v>0</v>
      </c>
      <c r="AA100" s="32">
        <f t="shared" si="21"/>
        <v>0</v>
      </c>
      <c r="AB100" s="32">
        <f t="shared" si="22"/>
        <v>0</v>
      </c>
      <c r="AC100" s="32">
        <f t="shared" si="23"/>
        <v>0</v>
      </c>
      <c r="AD100" s="32">
        <f t="shared" si="24"/>
        <v>0</v>
      </c>
      <c r="AE100" s="9">
        <f t="shared" si="13"/>
        <v>0</v>
      </c>
      <c r="AF100" s="101" t="str">
        <f t="shared" si="25"/>
        <v/>
      </c>
    </row>
    <row r="101" spans="3:32" ht="30" customHeight="1" x14ac:dyDescent="0.3">
      <c r="C101" s="8">
        <v>51</v>
      </c>
      <c r="D101" s="100"/>
      <c r="E101" s="35"/>
      <c r="F101" s="44" t="str">
        <f>IFERROR(VLOOKUP(E101,Datengrundlage!$A$4:$M$502,2,FALSE),(""))</f>
        <v/>
      </c>
      <c r="G101" s="36" t="s">
        <v>55</v>
      </c>
      <c r="H101" s="44" t="str">
        <f>IFERROR(IF(AND(OR(E101=250,E101=434),G101="großkörnig"),"Leguminosenmischung, großkörnig",IF(AND(OR(E101=250,E101=434),G101="kleinkörnig"),"Leguminosenmischung, kleinkörnig",VLOOKUP(E101,Datengrundlage!$A$4:$M$502,6,FALSE))),"")</f>
        <v/>
      </c>
      <c r="I101" s="44" t="str">
        <f>IFERROR(VLOOKUP(E101,Datengrundlage!$A$4:$M$502,3,FALSE),"")</f>
        <v/>
      </c>
      <c r="J101" s="110" t="str">
        <f>IFERROR(VLOOKUP(E101,Datengrundlage!$A$3:$O$502,15,FALSE),"")</f>
        <v/>
      </c>
      <c r="K101" s="110" t="str">
        <f>IFERROR(VLOOKUP(E101,Datengrundlage!$A$3:$P$502,16,FALSE),"")</f>
        <v/>
      </c>
      <c r="L101" s="37"/>
      <c r="M101" s="48" t="str">
        <f t="shared" si="15"/>
        <v/>
      </c>
      <c r="N101" s="31">
        <f t="shared" si="16"/>
        <v>0</v>
      </c>
      <c r="O101" s="31" t="str">
        <f t="shared" si="17"/>
        <v/>
      </c>
      <c r="P101" s="31" t="str">
        <f t="shared" si="18"/>
        <v/>
      </c>
      <c r="Q101" s="631" t="s">
        <v>55</v>
      </c>
      <c r="R101" s="157">
        <f t="shared" si="12"/>
        <v>0</v>
      </c>
      <c r="S101" s="30" t="str">
        <f>IFERROR(IF(VLOOKUP(E101,Datengrundlage!$A$4:$M$502,10,FALSE)="x","ja",""),"")</f>
        <v/>
      </c>
      <c r="T101" s="30" t="str">
        <f>IFERROR(IF(VLOOKUP(E101,Datengrundlage!$A$4:$M$502,11,FALSE)="x","ja",""),"")</f>
        <v/>
      </c>
      <c r="U101" s="30" t="str">
        <f>IFERROR(IF(VLOOKUP(E101,Datengrundlage!$A$4:$M$502,12,FALSE)="x","ja",""),"")</f>
        <v/>
      </c>
      <c r="V101" s="110" t="str">
        <f>IFERROR(IF(Q101="ja",VLOOKUP(E101,Datengrundlage!$A$4:$M$502,13,FALSE),""),"")</f>
        <v/>
      </c>
      <c r="W101" s="8" t="str">
        <f t="shared" si="14"/>
        <v/>
      </c>
      <c r="X101" s="124" t="s">
        <v>54</v>
      </c>
      <c r="Y101" s="32">
        <f t="shared" si="19"/>
        <v>0</v>
      </c>
      <c r="Z101" s="32">
        <f t="shared" si="20"/>
        <v>0</v>
      </c>
      <c r="AA101" s="32">
        <f t="shared" si="21"/>
        <v>0</v>
      </c>
      <c r="AB101" s="32">
        <f t="shared" si="22"/>
        <v>0</v>
      </c>
      <c r="AC101" s="32">
        <f t="shared" si="23"/>
        <v>0</v>
      </c>
      <c r="AD101" s="32">
        <f t="shared" si="24"/>
        <v>0</v>
      </c>
      <c r="AE101" s="9">
        <f t="shared" si="13"/>
        <v>0</v>
      </c>
      <c r="AF101" s="101" t="str">
        <f t="shared" si="25"/>
        <v/>
      </c>
    </row>
    <row r="102" spans="3:32" ht="30" customHeight="1" x14ac:dyDescent="0.3">
      <c r="C102" s="8">
        <v>52</v>
      </c>
      <c r="D102" s="100"/>
      <c r="E102" s="35"/>
      <c r="F102" s="44" t="str">
        <f>IFERROR(VLOOKUP(E102,Datengrundlage!$A$4:$M$502,2,FALSE),(""))</f>
        <v/>
      </c>
      <c r="G102" s="36" t="s">
        <v>55</v>
      </c>
      <c r="H102" s="44" t="str">
        <f>IFERROR(IF(AND(OR(E102=250,E102=434),G102="großkörnig"),"Leguminosenmischung, großkörnig",IF(AND(OR(E102=250,E102=434),G102="kleinkörnig"),"Leguminosenmischung, kleinkörnig",VLOOKUP(E102,Datengrundlage!$A$4:$M$502,6,FALSE))),"")</f>
        <v/>
      </c>
      <c r="I102" s="44" t="str">
        <f>IFERROR(VLOOKUP(E102,Datengrundlage!$A$4:$M$502,3,FALSE),"")</f>
        <v/>
      </c>
      <c r="J102" s="110" t="str">
        <f>IFERROR(VLOOKUP(E102,Datengrundlage!$A$3:$O$502,15,FALSE),"")</f>
        <v/>
      </c>
      <c r="K102" s="110" t="str">
        <f>IFERROR(VLOOKUP(E102,Datengrundlage!$A$3:$P$502,16,FALSE),"")</f>
        <v/>
      </c>
      <c r="L102" s="37"/>
      <c r="M102" s="48" t="str">
        <f t="shared" si="15"/>
        <v/>
      </c>
      <c r="N102" s="31">
        <f t="shared" si="16"/>
        <v>0</v>
      </c>
      <c r="O102" s="31" t="str">
        <f t="shared" si="17"/>
        <v/>
      </c>
      <c r="P102" s="31" t="str">
        <f t="shared" si="18"/>
        <v/>
      </c>
      <c r="Q102" s="631" t="s">
        <v>55</v>
      </c>
      <c r="R102" s="157">
        <f t="shared" si="12"/>
        <v>0</v>
      </c>
      <c r="S102" s="30" t="str">
        <f>IFERROR(IF(VLOOKUP(E102,Datengrundlage!$A$4:$M$502,10,FALSE)="x","ja",""),"")</f>
        <v/>
      </c>
      <c r="T102" s="30" t="str">
        <f>IFERROR(IF(VLOOKUP(E102,Datengrundlage!$A$4:$M$502,11,FALSE)="x","ja",""),"")</f>
        <v/>
      </c>
      <c r="U102" s="30" t="str">
        <f>IFERROR(IF(VLOOKUP(E102,Datengrundlage!$A$4:$M$502,12,FALSE)="x","ja",""),"")</f>
        <v/>
      </c>
      <c r="V102" s="110" t="str">
        <f>IFERROR(IF(Q102="ja",VLOOKUP(E102,Datengrundlage!$A$4:$M$502,13,FALSE),""),"")</f>
        <v/>
      </c>
      <c r="W102" s="8" t="str">
        <f t="shared" si="14"/>
        <v/>
      </c>
      <c r="X102" s="124" t="s">
        <v>54</v>
      </c>
      <c r="Y102" s="32">
        <f t="shared" si="19"/>
        <v>0</v>
      </c>
      <c r="Z102" s="32">
        <f t="shared" si="20"/>
        <v>0</v>
      </c>
      <c r="AA102" s="32">
        <f t="shared" si="21"/>
        <v>0</v>
      </c>
      <c r="AB102" s="32">
        <f t="shared" si="22"/>
        <v>0</v>
      </c>
      <c r="AC102" s="32">
        <f t="shared" si="23"/>
        <v>0</v>
      </c>
      <c r="AD102" s="32">
        <f t="shared" si="24"/>
        <v>0</v>
      </c>
      <c r="AE102" s="9">
        <f t="shared" si="13"/>
        <v>0</v>
      </c>
      <c r="AF102" s="101" t="str">
        <f t="shared" si="25"/>
        <v/>
      </c>
    </row>
    <row r="103" spans="3:32" ht="30" customHeight="1" x14ac:dyDescent="0.3">
      <c r="C103" s="8">
        <v>53</v>
      </c>
      <c r="D103" s="100"/>
      <c r="E103" s="35"/>
      <c r="F103" s="44" t="str">
        <f>IFERROR(VLOOKUP(E103,Datengrundlage!$A$4:$M$502,2,FALSE),(""))</f>
        <v/>
      </c>
      <c r="G103" s="36" t="s">
        <v>55</v>
      </c>
      <c r="H103" s="44" t="str">
        <f>IFERROR(IF(AND(OR(E103=250,E103=434),G103="großkörnig"),"Leguminosenmischung, großkörnig",IF(AND(OR(E103=250,E103=434),G103="kleinkörnig"),"Leguminosenmischung, kleinkörnig",VLOOKUP(E103,Datengrundlage!$A$4:$M$502,6,FALSE))),"")</f>
        <v/>
      </c>
      <c r="I103" s="44" t="str">
        <f>IFERROR(VLOOKUP(E103,Datengrundlage!$A$4:$M$502,3,FALSE),"")</f>
        <v/>
      </c>
      <c r="J103" s="110" t="str">
        <f>IFERROR(VLOOKUP(E103,Datengrundlage!$A$3:$O$502,15,FALSE),"")</f>
        <v/>
      </c>
      <c r="K103" s="110" t="str">
        <f>IFERROR(VLOOKUP(E103,Datengrundlage!$A$3:$P$502,16,FALSE),"")</f>
        <v/>
      </c>
      <c r="L103" s="37"/>
      <c r="M103" s="48" t="str">
        <f t="shared" si="15"/>
        <v/>
      </c>
      <c r="N103" s="31">
        <f t="shared" si="16"/>
        <v>0</v>
      </c>
      <c r="O103" s="31" t="str">
        <f t="shared" si="17"/>
        <v/>
      </c>
      <c r="P103" s="31" t="str">
        <f t="shared" si="18"/>
        <v/>
      </c>
      <c r="Q103" s="631" t="s">
        <v>55</v>
      </c>
      <c r="R103" s="157">
        <f t="shared" si="12"/>
        <v>0</v>
      </c>
      <c r="S103" s="30" t="str">
        <f>IFERROR(IF(VLOOKUP(E103,Datengrundlage!$A$4:$M$502,10,FALSE)="x","ja",""),"")</f>
        <v/>
      </c>
      <c r="T103" s="30" t="str">
        <f>IFERROR(IF(VLOOKUP(E103,Datengrundlage!$A$4:$M$502,11,FALSE)="x","ja",""),"")</f>
        <v/>
      </c>
      <c r="U103" s="30" t="str">
        <f>IFERROR(IF(VLOOKUP(E103,Datengrundlage!$A$4:$M$502,12,FALSE)="x","ja",""),"")</f>
        <v/>
      </c>
      <c r="V103" s="110" t="str">
        <f>IFERROR(IF(Q103="ja",VLOOKUP(E103,Datengrundlage!$A$4:$M$502,13,FALSE),""),"")</f>
        <v/>
      </c>
      <c r="W103" s="8" t="str">
        <f t="shared" si="14"/>
        <v/>
      </c>
      <c r="X103" s="124" t="s">
        <v>54</v>
      </c>
      <c r="Y103" s="32">
        <f t="shared" si="19"/>
        <v>0</v>
      </c>
      <c r="Z103" s="32">
        <f t="shared" si="20"/>
        <v>0</v>
      </c>
      <c r="AA103" s="32">
        <f t="shared" si="21"/>
        <v>0</v>
      </c>
      <c r="AB103" s="32">
        <f t="shared" si="22"/>
        <v>0</v>
      </c>
      <c r="AC103" s="32">
        <f t="shared" si="23"/>
        <v>0</v>
      </c>
      <c r="AD103" s="32">
        <f t="shared" si="24"/>
        <v>0</v>
      </c>
      <c r="AE103" s="9">
        <f t="shared" si="13"/>
        <v>0</v>
      </c>
      <c r="AF103" s="101" t="str">
        <f t="shared" si="25"/>
        <v/>
      </c>
    </row>
    <row r="104" spans="3:32" ht="30" customHeight="1" x14ac:dyDescent="0.3">
      <c r="C104" s="8">
        <v>54</v>
      </c>
      <c r="D104" s="100"/>
      <c r="E104" s="35"/>
      <c r="F104" s="44" t="str">
        <f>IFERROR(VLOOKUP(E104,Datengrundlage!$A$4:$M$502,2,FALSE),(""))</f>
        <v/>
      </c>
      <c r="G104" s="36" t="s">
        <v>55</v>
      </c>
      <c r="H104" s="44" t="str">
        <f>IFERROR(IF(AND(OR(E104=250,E104=434),G104="großkörnig"),"Leguminosenmischung, großkörnig",IF(AND(OR(E104=250,E104=434),G104="kleinkörnig"),"Leguminosenmischung, kleinkörnig",VLOOKUP(E104,Datengrundlage!$A$4:$M$502,6,FALSE))),"")</f>
        <v/>
      </c>
      <c r="I104" s="44" t="str">
        <f>IFERROR(VLOOKUP(E104,Datengrundlage!$A$4:$M$502,3,FALSE),"")</f>
        <v/>
      </c>
      <c r="J104" s="110" t="str">
        <f>IFERROR(VLOOKUP(E104,Datengrundlage!$A$3:$O$502,15,FALSE),"")</f>
        <v/>
      </c>
      <c r="K104" s="110" t="str">
        <f>IFERROR(VLOOKUP(E104,Datengrundlage!$A$3:$P$502,16,FALSE),"")</f>
        <v/>
      </c>
      <c r="L104" s="37"/>
      <c r="M104" s="48" t="str">
        <f t="shared" si="15"/>
        <v/>
      </c>
      <c r="N104" s="31">
        <f t="shared" si="16"/>
        <v>0</v>
      </c>
      <c r="O104" s="31" t="str">
        <f t="shared" si="17"/>
        <v/>
      </c>
      <c r="P104" s="31" t="str">
        <f t="shared" si="18"/>
        <v/>
      </c>
      <c r="Q104" s="631" t="s">
        <v>55</v>
      </c>
      <c r="R104" s="157">
        <f t="shared" si="12"/>
        <v>0</v>
      </c>
      <c r="S104" s="30" t="str">
        <f>IFERROR(IF(VLOOKUP(E104,Datengrundlage!$A$4:$M$502,10,FALSE)="x","ja",""),"")</f>
        <v/>
      </c>
      <c r="T104" s="30" t="str">
        <f>IFERROR(IF(VLOOKUP(E104,Datengrundlage!$A$4:$M$502,11,FALSE)="x","ja",""),"")</f>
        <v/>
      </c>
      <c r="U104" s="30" t="str">
        <f>IFERROR(IF(VLOOKUP(E104,Datengrundlage!$A$4:$M$502,12,FALSE)="x","ja",""),"")</f>
        <v/>
      </c>
      <c r="V104" s="110" t="str">
        <f>IFERROR(IF(Q104="ja",VLOOKUP(E104,Datengrundlage!$A$4:$M$502,13,FALSE),""),"")</f>
        <v/>
      </c>
      <c r="W104" s="8" t="str">
        <f t="shared" si="14"/>
        <v/>
      </c>
      <c r="X104" s="124" t="s">
        <v>54</v>
      </c>
      <c r="Y104" s="32">
        <f t="shared" si="19"/>
        <v>0</v>
      </c>
      <c r="Z104" s="32">
        <f t="shared" si="20"/>
        <v>0</v>
      </c>
      <c r="AA104" s="32">
        <f t="shared" si="21"/>
        <v>0</v>
      </c>
      <c r="AB104" s="32">
        <f t="shared" si="22"/>
        <v>0</v>
      </c>
      <c r="AC104" s="32">
        <f t="shared" si="23"/>
        <v>0</v>
      </c>
      <c r="AD104" s="32">
        <f t="shared" si="24"/>
        <v>0</v>
      </c>
      <c r="AE104" s="9">
        <f t="shared" si="13"/>
        <v>0</v>
      </c>
      <c r="AF104" s="101" t="str">
        <f t="shared" si="25"/>
        <v/>
      </c>
    </row>
    <row r="105" spans="3:32" ht="30" customHeight="1" x14ac:dyDescent="0.3">
      <c r="C105" s="8">
        <v>55</v>
      </c>
      <c r="D105" s="100"/>
      <c r="E105" s="35"/>
      <c r="F105" s="44" t="str">
        <f>IFERROR(VLOOKUP(E105,Datengrundlage!$A$4:$M$502,2,FALSE),(""))</f>
        <v/>
      </c>
      <c r="G105" s="36" t="s">
        <v>55</v>
      </c>
      <c r="H105" s="44" t="str">
        <f>IFERROR(IF(AND(OR(E105=250,E105=434),G105="großkörnig"),"Leguminosenmischung, großkörnig",IF(AND(OR(E105=250,E105=434),G105="kleinkörnig"),"Leguminosenmischung, kleinkörnig",VLOOKUP(E105,Datengrundlage!$A$4:$M$502,6,FALSE))),"")</f>
        <v/>
      </c>
      <c r="I105" s="44" t="str">
        <f>IFERROR(VLOOKUP(E105,Datengrundlage!$A$4:$M$502,3,FALSE),"")</f>
        <v/>
      </c>
      <c r="J105" s="110" t="str">
        <f>IFERROR(VLOOKUP(E105,Datengrundlage!$A$3:$O$502,15,FALSE),"")</f>
        <v/>
      </c>
      <c r="K105" s="110" t="str">
        <f>IFERROR(VLOOKUP(E105,Datengrundlage!$A$3:$P$502,16,FALSE),"")</f>
        <v/>
      </c>
      <c r="L105" s="37"/>
      <c r="M105" s="48" t="str">
        <f t="shared" si="15"/>
        <v/>
      </c>
      <c r="N105" s="31">
        <f t="shared" si="16"/>
        <v>0</v>
      </c>
      <c r="O105" s="31" t="str">
        <f t="shared" si="17"/>
        <v/>
      </c>
      <c r="P105" s="31" t="str">
        <f t="shared" si="18"/>
        <v/>
      </c>
      <c r="Q105" s="631" t="s">
        <v>55</v>
      </c>
      <c r="R105" s="157">
        <f t="shared" si="12"/>
        <v>0</v>
      </c>
      <c r="S105" s="30" t="str">
        <f>IFERROR(IF(VLOOKUP(E105,Datengrundlage!$A$4:$M$502,10,FALSE)="x","ja",""),"")</f>
        <v/>
      </c>
      <c r="T105" s="30" t="str">
        <f>IFERROR(IF(VLOOKUP(E105,Datengrundlage!$A$4:$M$502,11,FALSE)="x","ja",""),"")</f>
        <v/>
      </c>
      <c r="U105" s="30" t="str">
        <f>IFERROR(IF(VLOOKUP(E105,Datengrundlage!$A$4:$M$502,12,FALSE)="x","ja",""),"")</f>
        <v/>
      </c>
      <c r="V105" s="110" t="str">
        <f>IFERROR(IF(Q105="ja",VLOOKUP(E105,Datengrundlage!$A$4:$M$502,13,FALSE),""),"")</f>
        <v/>
      </c>
      <c r="W105" s="8" t="str">
        <f t="shared" si="14"/>
        <v/>
      </c>
      <c r="X105" s="124" t="s">
        <v>54</v>
      </c>
      <c r="Y105" s="32">
        <f t="shared" si="19"/>
        <v>0</v>
      </c>
      <c r="Z105" s="32">
        <f t="shared" si="20"/>
        <v>0</v>
      </c>
      <c r="AA105" s="32">
        <f t="shared" si="21"/>
        <v>0</v>
      </c>
      <c r="AB105" s="32">
        <f t="shared" si="22"/>
        <v>0</v>
      </c>
      <c r="AC105" s="32">
        <f t="shared" si="23"/>
        <v>0</v>
      </c>
      <c r="AD105" s="32">
        <f t="shared" si="24"/>
        <v>0</v>
      </c>
      <c r="AE105" s="9">
        <f t="shared" si="13"/>
        <v>0</v>
      </c>
      <c r="AF105" s="101" t="str">
        <f t="shared" si="25"/>
        <v/>
      </c>
    </row>
    <row r="106" spans="3:32" ht="30" customHeight="1" x14ac:dyDescent="0.3">
      <c r="C106" s="8">
        <v>56</v>
      </c>
      <c r="D106" s="100"/>
      <c r="E106" s="35"/>
      <c r="F106" s="44" t="str">
        <f>IFERROR(VLOOKUP(E106,Datengrundlage!$A$4:$M$502,2,FALSE),(""))</f>
        <v/>
      </c>
      <c r="G106" s="36" t="s">
        <v>55</v>
      </c>
      <c r="H106" s="44" t="str">
        <f>IFERROR(IF(AND(OR(E106=250,E106=434),G106="großkörnig"),"Leguminosenmischung, großkörnig",IF(AND(OR(E106=250,E106=434),G106="kleinkörnig"),"Leguminosenmischung, kleinkörnig",VLOOKUP(E106,Datengrundlage!$A$4:$M$502,6,FALSE))),"")</f>
        <v/>
      </c>
      <c r="I106" s="44" t="str">
        <f>IFERROR(VLOOKUP(E106,Datengrundlage!$A$4:$M$502,3,FALSE),"")</f>
        <v/>
      </c>
      <c r="J106" s="110" t="str">
        <f>IFERROR(VLOOKUP(E106,Datengrundlage!$A$3:$O$502,15,FALSE),"")</f>
        <v/>
      </c>
      <c r="K106" s="110" t="str">
        <f>IFERROR(VLOOKUP(E106,Datengrundlage!$A$3:$P$502,16,FALSE),"")</f>
        <v/>
      </c>
      <c r="L106" s="37"/>
      <c r="M106" s="48" t="str">
        <f t="shared" si="15"/>
        <v/>
      </c>
      <c r="N106" s="31">
        <f t="shared" si="16"/>
        <v>0</v>
      </c>
      <c r="O106" s="31" t="str">
        <f t="shared" si="17"/>
        <v/>
      </c>
      <c r="P106" s="31" t="str">
        <f t="shared" si="18"/>
        <v/>
      </c>
      <c r="Q106" s="631" t="s">
        <v>55</v>
      </c>
      <c r="R106" s="157">
        <f t="shared" si="12"/>
        <v>0</v>
      </c>
      <c r="S106" s="30" t="str">
        <f>IFERROR(IF(VLOOKUP(E106,Datengrundlage!$A$4:$M$502,10,FALSE)="x","ja",""),"")</f>
        <v/>
      </c>
      <c r="T106" s="30" t="str">
        <f>IFERROR(IF(VLOOKUP(E106,Datengrundlage!$A$4:$M$502,11,FALSE)="x","ja",""),"")</f>
        <v/>
      </c>
      <c r="U106" s="30" t="str">
        <f>IFERROR(IF(VLOOKUP(E106,Datengrundlage!$A$4:$M$502,12,FALSE)="x","ja",""),"")</f>
        <v/>
      </c>
      <c r="V106" s="110" t="str">
        <f>IFERROR(IF(Q106="ja",VLOOKUP(E106,Datengrundlage!$A$4:$M$502,13,FALSE),""),"")</f>
        <v/>
      </c>
      <c r="W106" s="8" t="str">
        <f t="shared" si="14"/>
        <v/>
      </c>
      <c r="X106" s="124" t="s">
        <v>54</v>
      </c>
      <c r="Y106" s="32">
        <f t="shared" si="19"/>
        <v>0</v>
      </c>
      <c r="Z106" s="32">
        <f t="shared" si="20"/>
        <v>0</v>
      </c>
      <c r="AA106" s="32">
        <f t="shared" si="21"/>
        <v>0</v>
      </c>
      <c r="AB106" s="32">
        <f t="shared" si="22"/>
        <v>0</v>
      </c>
      <c r="AC106" s="32">
        <f t="shared" si="23"/>
        <v>0</v>
      </c>
      <c r="AD106" s="32">
        <f t="shared" si="24"/>
        <v>0</v>
      </c>
      <c r="AE106" s="9">
        <f t="shared" si="13"/>
        <v>0</v>
      </c>
      <c r="AF106" s="101" t="str">
        <f t="shared" si="25"/>
        <v/>
      </c>
    </row>
    <row r="107" spans="3:32" ht="30" customHeight="1" x14ac:dyDescent="0.3">
      <c r="C107" s="8">
        <v>57</v>
      </c>
      <c r="D107" s="100"/>
      <c r="E107" s="35"/>
      <c r="F107" s="44" t="str">
        <f>IFERROR(VLOOKUP(E107,Datengrundlage!$A$4:$M$502,2,FALSE),(""))</f>
        <v/>
      </c>
      <c r="G107" s="36" t="s">
        <v>55</v>
      </c>
      <c r="H107" s="44" t="str">
        <f>IFERROR(IF(AND(OR(E107=250,E107=434),G107="großkörnig"),"Leguminosenmischung, großkörnig",IF(AND(OR(E107=250,E107=434),G107="kleinkörnig"),"Leguminosenmischung, kleinkörnig",VLOOKUP(E107,Datengrundlage!$A$4:$M$502,6,FALSE))),"")</f>
        <v/>
      </c>
      <c r="I107" s="44" t="str">
        <f>IFERROR(VLOOKUP(E107,Datengrundlage!$A$4:$M$502,3,FALSE),"")</f>
        <v/>
      </c>
      <c r="J107" s="110" t="str">
        <f>IFERROR(VLOOKUP(E107,Datengrundlage!$A$3:$O$502,15,FALSE),"")</f>
        <v/>
      </c>
      <c r="K107" s="110" t="str">
        <f>IFERROR(VLOOKUP(E107,Datengrundlage!$A$3:$P$502,16,FALSE),"")</f>
        <v/>
      </c>
      <c r="L107" s="37"/>
      <c r="M107" s="48" t="str">
        <f t="shared" si="15"/>
        <v/>
      </c>
      <c r="N107" s="31">
        <f t="shared" si="16"/>
        <v>0</v>
      </c>
      <c r="O107" s="31" t="str">
        <f t="shared" si="17"/>
        <v/>
      </c>
      <c r="P107" s="31" t="str">
        <f t="shared" si="18"/>
        <v/>
      </c>
      <c r="Q107" s="631" t="s">
        <v>55</v>
      </c>
      <c r="R107" s="157">
        <f t="shared" si="12"/>
        <v>0</v>
      </c>
      <c r="S107" s="30" t="str">
        <f>IFERROR(IF(VLOOKUP(E107,Datengrundlage!$A$4:$M$502,10,FALSE)="x","ja",""),"")</f>
        <v/>
      </c>
      <c r="T107" s="30" t="str">
        <f>IFERROR(IF(VLOOKUP(E107,Datengrundlage!$A$4:$M$502,11,FALSE)="x","ja",""),"")</f>
        <v/>
      </c>
      <c r="U107" s="30" t="str">
        <f>IFERROR(IF(VLOOKUP(E107,Datengrundlage!$A$4:$M$502,12,FALSE)="x","ja",""),"")</f>
        <v/>
      </c>
      <c r="V107" s="110" t="str">
        <f>IFERROR(IF(Q107="ja",VLOOKUP(E107,Datengrundlage!$A$4:$M$502,13,FALSE),""),"")</f>
        <v/>
      </c>
      <c r="W107" s="8" t="str">
        <f t="shared" si="14"/>
        <v/>
      </c>
      <c r="X107" s="124" t="s">
        <v>54</v>
      </c>
      <c r="Y107" s="32">
        <f t="shared" si="19"/>
        <v>0</v>
      </c>
      <c r="Z107" s="32">
        <f t="shared" si="20"/>
        <v>0</v>
      </c>
      <c r="AA107" s="32">
        <f t="shared" si="21"/>
        <v>0</v>
      </c>
      <c r="AB107" s="32">
        <f t="shared" si="22"/>
        <v>0</v>
      </c>
      <c r="AC107" s="32">
        <f t="shared" si="23"/>
        <v>0</v>
      </c>
      <c r="AD107" s="32">
        <f t="shared" si="24"/>
        <v>0</v>
      </c>
      <c r="AE107" s="9">
        <f t="shared" si="13"/>
        <v>0</v>
      </c>
      <c r="AF107" s="101" t="str">
        <f t="shared" si="25"/>
        <v/>
      </c>
    </row>
    <row r="108" spans="3:32" ht="30" customHeight="1" x14ac:dyDescent="0.3">
      <c r="C108" s="8">
        <v>58</v>
      </c>
      <c r="D108" s="100"/>
      <c r="E108" s="35"/>
      <c r="F108" s="44" t="str">
        <f>IFERROR(VLOOKUP(E108,Datengrundlage!$A$4:$M$502,2,FALSE),(""))</f>
        <v/>
      </c>
      <c r="G108" s="36" t="s">
        <v>55</v>
      </c>
      <c r="H108" s="44" t="str">
        <f>IFERROR(IF(AND(OR(E108=250,E108=434),G108="großkörnig"),"Leguminosenmischung, großkörnig",IF(AND(OR(E108=250,E108=434),G108="kleinkörnig"),"Leguminosenmischung, kleinkörnig",VLOOKUP(E108,Datengrundlage!$A$4:$M$502,6,FALSE))),"")</f>
        <v/>
      </c>
      <c r="I108" s="44" t="str">
        <f>IFERROR(VLOOKUP(E108,Datengrundlage!$A$4:$M$502,3,FALSE),"")</f>
        <v/>
      </c>
      <c r="J108" s="110" t="str">
        <f>IFERROR(VLOOKUP(E108,Datengrundlage!$A$3:$O$502,15,FALSE),"")</f>
        <v/>
      </c>
      <c r="K108" s="110" t="str">
        <f>IFERROR(VLOOKUP(E108,Datengrundlage!$A$3:$P$502,16,FALSE),"")</f>
        <v/>
      </c>
      <c r="L108" s="37"/>
      <c r="M108" s="48" t="str">
        <f t="shared" si="15"/>
        <v/>
      </c>
      <c r="N108" s="31">
        <f t="shared" si="16"/>
        <v>0</v>
      </c>
      <c r="O108" s="31" t="str">
        <f t="shared" si="17"/>
        <v/>
      </c>
      <c r="P108" s="31" t="str">
        <f t="shared" si="18"/>
        <v/>
      </c>
      <c r="Q108" s="631" t="s">
        <v>55</v>
      </c>
      <c r="R108" s="157">
        <f t="shared" si="12"/>
        <v>0</v>
      </c>
      <c r="S108" s="30" t="str">
        <f>IFERROR(IF(VLOOKUP(E108,Datengrundlage!$A$4:$M$502,10,FALSE)="x","ja",""),"")</f>
        <v/>
      </c>
      <c r="T108" s="30" t="str">
        <f>IFERROR(IF(VLOOKUP(E108,Datengrundlage!$A$4:$M$502,11,FALSE)="x","ja",""),"")</f>
        <v/>
      </c>
      <c r="U108" s="30" t="str">
        <f>IFERROR(IF(VLOOKUP(E108,Datengrundlage!$A$4:$M$502,12,FALSE)="x","ja",""),"")</f>
        <v/>
      </c>
      <c r="V108" s="110" t="str">
        <f>IFERROR(IF(Q108="ja",VLOOKUP(E108,Datengrundlage!$A$4:$M$502,13,FALSE),""),"")</f>
        <v/>
      </c>
      <c r="W108" s="8" t="str">
        <f t="shared" si="14"/>
        <v/>
      </c>
      <c r="X108" s="124" t="s">
        <v>54</v>
      </c>
      <c r="Y108" s="32">
        <f t="shared" si="19"/>
        <v>0</v>
      </c>
      <c r="Z108" s="32">
        <f t="shared" si="20"/>
        <v>0</v>
      </c>
      <c r="AA108" s="32">
        <f t="shared" si="21"/>
        <v>0</v>
      </c>
      <c r="AB108" s="32">
        <f t="shared" si="22"/>
        <v>0</v>
      </c>
      <c r="AC108" s="32">
        <f t="shared" si="23"/>
        <v>0</v>
      </c>
      <c r="AD108" s="32">
        <f t="shared" si="24"/>
        <v>0</v>
      </c>
      <c r="AE108" s="9">
        <f t="shared" si="13"/>
        <v>0</v>
      </c>
      <c r="AF108" s="101" t="str">
        <f t="shared" si="25"/>
        <v/>
      </c>
    </row>
    <row r="109" spans="3:32" ht="30" customHeight="1" x14ac:dyDescent="0.3">
      <c r="C109" s="8">
        <v>59</v>
      </c>
      <c r="D109" s="100"/>
      <c r="E109" s="35"/>
      <c r="F109" s="44" t="str">
        <f>IFERROR(VLOOKUP(E109,Datengrundlage!$A$4:$M$502,2,FALSE),(""))</f>
        <v/>
      </c>
      <c r="G109" s="36" t="s">
        <v>55</v>
      </c>
      <c r="H109" s="44" t="str">
        <f>IFERROR(IF(AND(OR(E109=250,E109=434),G109="großkörnig"),"Leguminosenmischung, großkörnig",IF(AND(OR(E109=250,E109=434),G109="kleinkörnig"),"Leguminosenmischung, kleinkörnig",VLOOKUP(E109,Datengrundlage!$A$4:$M$502,6,FALSE))),"")</f>
        <v/>
      </c>
      <c r="I109" s="44" t="str">
        <f>IFERROR(VLOOKUP(E109,Datengrundlage!$A$4:$M$502,3,FALSE),"")</f>
        <v/>
      </c>
      <c r="J109" s="110" t="str">
        <f>IFERROR(VLOOKUP(E109,Datengrundlage!$A$3:$O$502,15,FALSE),"")</f>
        <v/>
      </c>
      <c r="K109" s="110" t="str">
        <f>IFERROR(VLOOKUP(E109,Datengrundlage!$A$3:$P$502,16,FALSE),"")</f>
        <v/>
      </c>
      <c r="L109" s="37"/>
      <c r="M109" s="48" t="str">
        <f t="shared" si="15"/>
        <v/>
      </c>
      <c r="N109" s="31">
        <f t="shared" si="16"/>
        <v>0</v>
      </c>
      <c r="O109" s="31" t="str">
        <f t="shared" si="17"/>
        <v/>
      </c>
      <c r="P109" s="31" t="str">
        <f t="shared" si="18"/>
        <v/>
      </c>
      <c r="Q109" s="631" t="s">
        <v>55</v>
      </c>
      <c r="R109" s="157">
        <f t="shared" si="12"/>
        <v>0</v>
      </c>
      <c r="S109" s="30" t="str">
        <f>IFERROR(IF(VLOOKUP(E109,Datengrundlage!$A$4:$M$502,10,FALSE)="x","ja",""),"")</f>
        <v/>
      </c>
      <c r="T109" s="30" t="str">
        <f>IFERROR(IF(VLOOKUP(E109,Datengrundlage!$A$4:$M$502,11,FALSE)="x","ja",""),"")</f>
        <v/>
      </c>
      <c r="U109" s="30" t="str">
        <f>IFERROR(IF(VLOOKUP(E109,Datengrundlage!$A$4:$M$502,12,FALSE)="x","ja",""),"")</f>
        <v/>
      </c>
      <c r="V109" s="110" t="str">
        <f>IFERROR(IF(Q109="ja",VLOOKUP(E109,Datengrundlage!$A$4:$M$502,13,FALSE),""),"")</f>
        <v/>
      </c>
      <c r="W109" s="8" t="str">
        <f t="shared" si="14"/>
        <v/>
      </c>
      <c r="X109" s="124" t="s">
        <v>54</v>
      </c>
      <c r="Y109" s="32">
        <f t="shared" si="19"/>
        <v>0</v>
      </c>
      <c r="Z109" s="32">
        <f t="shared" si="20"/>
        <v>0</v>
      </c>
      <c r="AA109" s="32">
        <f t="shared" si="21"/>
        <v>0</v>
      </c>
      <c r="AB109" s="32">
        <f t="shared" si="22"/>
        <v>0</v>
      </c>
      <c r="AC109" s="32">
        <f t="shared" si="23"/>
        <v>0</v>
      </c>
      <c r="AD109" s="32">
        <f t="shared" si="24"/>
        <v>0</v>
      </c>
      <c r="AE109" s="9">
        <f t="shared" si="13"/>
        <v>0</v>
      </c>
      <c r="AF109" s="101" t="str">
        <f t="shared" si="25"/>
        <v/>
      </c>
    </row>
    <row r="110" spans="3:32" ht="30" customHeight="1" x14ac:dyDescent="0.3">
      <c r="C110" s="8">
        <v>60</v>
      </c>
      <c r="D110" s="100"/>
      <c r="E110" s="35"/>
      <c r="F110" s="44" t="str">
        <f>IFERROR(VLOOKUP(E110,Datengrundlage!$A$4:$M$502,2,FALSE),(""))</f>
        <v/>
      </c>
      <c r="G110" s="36" t="s">
        <v>55</v>
      </c>
      <c r="H110" s="44" t="str">
        <f>IFERROR(IF(AND(OR(E110=250,E110=434),G110="großkörnig"),"Leguminosenmischung, großkörnig",IF(AND(OR(E110=250,E110=434),G110="kleinkörnig"),"Leguminosenmischung, kleinkörnig",VLOOKUP(E110,Datengrundlage!$A$4:$M$502,6,FALSE))),"")</f>
        <v/>
      </c>
      <c r="I110" s="44" t="str">
        <f>IFERROR(VLOOKUP(E110,Datengrundlage!$A$4:$M$502,3,FALSE),"")</f>
        <v/>
      </c>
      <c r="J110" s="110" t="str">
        <f>IFERROR(VLOOKUP(E110,Datengrundlage!$A$3:$O$502,15,FALSE),"")</f>
        <v/>
      </c>
      <c r="K110" s="110" t="str">
        <f>IFERROR(VLOOKUP(E110,Datengrundlage!$A$3:$P$502,16,FALSE),"")</f>
        <v/>
      </c>
      <c r="L110" s="37"/>
      <c r="M110" s="48" t="str">
        <f t="shared" si="15"/>
        <v/>
      </c>
      <c r="N110" s="31">
        <f t="shared" si="16"/>
        <v>0</v>
      </c>
      <c r="O110" s="31" t="str">
        <f t="shared" si="17"/>
        <v/>
      </c>
      <c r="P110" s="31" t="str">
        <f t="shared" si="18"/>
        <v/>
      </c>
      <c r="Q110" s="631" t="s">
        <v>55</v>
      </c>
      <c r="R110" s="157">
        <f t="shared" si="12"/>
        <v>0</v>
      </c>
      <c r="S110" s="30" t="str">
        <f>IFERROR(IF(VLOOKUP(E110,Datengrundlage!$A$4:$M$502,10,FALSE)="x","ja",""),"")</f>
        <v/>
      </c>
      <c r="T110" s="30" t="str">
        <f>IFERROR(IF(VLOOKUP(E110,Datengrundlage!$A$4:$M$502,11,FALSE)="x","ja",""),"")</f>
        <v/>
      </c>
      <c r="U110" s="30" t="str">
        <f>IFERROR(IF(VLOOKUP(E110,Datengrundlage!$A$4:$M$502,12,FALSE)="x","ja",""),"")</f>
        <v/>
      </c>
      <c r="V110" s="110" t="str">
        <f>IFERROR(IF(Q110="ja",VLOOKUP(E110,Datengrundlage!$A$4:$M$502,13,FALSE),""),"")</f>
        <v/>
      </c>
      <c r="W110" s="8" t="str">
        <f t="shared" si="14"/>
        <v/>
      </c>
      <c r="X110" s="124" t="s">
        <v>54</v>
      </c>
      <c r="Y110" s="32">
        <f t="shared" si="19"/>
        <v>0</v>
      </c>
      <c r="Z110" s="32">
        <f t="shared" si="20"/>
        <v>0</v>
      </c>
      <c r="AA110" s="32">
        <f t="shared" si="21"/>
        <v>0</v>
      </c>
      <c r="AB110" s="32">
        <f t="shared" si="22"/>
        <v>0</v>
      </c>
      <c r="AC110" s="32">
        <f t="shared" si="23"/>
        <v>0</v>
      </c>
      <c r="AD110" s="32">
        <f t="shared" si="24"/>
        <v>0</v>
      </c>
      <c r="AE110" s="9">
        <f t="shared" si="13"/>
        <v>0</v>
      </c>
      <c r="AF110" s="101" t="str">
        <f t="shared" si="25"/>
        <v/>
      </c>
    </row>
    <row r="111" spans="3:32" ht="30" customHeight="1" x14ac:dyDescent="0.3">
      <c r="C111" s="8">
        <v>61</v>
      </c>
      <c r="D111" s="100"/>
      <c r="E111" s="35"/>
      <c r="F111" s="44" t="str">
        <f>IFERROR(VLOOKUP(E111,Datengrundlage!$A$4:$M$502,2,FALSE),(""))</f>
        <v/>
      </c>
      <c r="G111" s="36" t="s">
        <v>55</v>
      </c>
      <c r="H111" s="44" t="str">
        <f>IFERROR(IF(AND(OR(E111=250,E111=434),G111="großkörnig"),"Leguminosenmischung, großkörnig",IF(AND(OR(E111=250,E111=434),G111="kleinkörnig"),"Leguminosenmischung, kleinkörnig",VLOOKUP(E111,Datengrundlage!$A$4:$M$502,6,FALSE))),"")</f>
        <v/>
      </c>
      <c r="I111" s="44" t="str">
        <f>IFERROR(VLOOKUP(E111,Datengrundlage!$A$4:$M$502,3,FALSE),"")</f>
        <v/>
      </c>
      <c r="J111" s="110" t="str">
        <f>IFERROR(VLOOKUP(E111,Datengrundlage!$A$3:$O$502,15,FALSE),"")</f>
        <v/>
      </c>
      <c r="K111" s="110" t="str">
        <f>IFERROR(VLOOKUP(E111,Datengrundlage!$A$3:$P$502,16,FALSE),"")</f>
        <v/>
      </c>
      <c r="L111" s="37"/>
      <c r="M111" s="48" t="str">
        <f t="shared" si="15"/>
        <v/>
      </c>
      <c r="N111" s="31">
        <f t="shared" si="16"/>
        <v>0</v>
      </c>
      <c r="O111" s="31" t="str">
        <f t="shared" si="17"/>
        <v/>
      </c>
      <c r="P111" s="31" t="str">
        <f t="shared" si="18"/>
        <v/>
      </c>
      <c r="Q111" s="631" t="s">
        <v>55</v>
      </c>
      <c r="R111" s="157">
        <f t="shared" si="12"/>
        <v>0</v>
      </c>
      <c r="S111" s="30" t="str">
        <f>IFERROR(IF(VLOOKUP(E111,Datengrundlage!$A$4:$M$502,10,FALSE)="x","ja",""),"")</f>
        <v/>
      </c>
      <c r="T111" s="30" t="str">
        <f>IFERROR(IF(VLOOKUP(E111,Datengrundlage!$A$4:$M$502,11,FALSE)="x","ja",""),"")</f>
        <v/>
      </c>
      <c r="U111" s="30" t="str">
        <f>IFERROR(IF(VLOOKUP(E111,Datengrundlage!$A$4:$M$502,12,FALSE)="x","ja",""),"")</f>
        <v/>
      </c>
      <c r="V111" s="110" t="str">
        <f>IFERROR(IF(Q111="ja",VLOOKUP(E111,Datengrundlage!$A$4:$M$502,13,FALSE),""),"")</f>
        <v/>
      </c>
      <c r="W111" s="8" t="str">
        <f t="shared" si="14"/>
        <v/>
      </c>
      <c r="X111" s="124" t="s">
        <v>54</v>
      </c>
      <c r="Y111" s="32">
        <f t="shared" si="19"/>
        <v>0</v>
      </c>
      <c r="Z111" s="32">
        <f t="shared" si="20"/>
        <v>0</v>
      </c>
      <c r="AA111" s="32">
        <f t="shared" si="21"/>
        <v>0</v>
      </c>
      <c r="AB111" s="32">
        <f t="shared" si="22"/>
        <v>0</v>
      </c>
      <c r="AC111" s="32">
        <f t="shared" si="23"/>
        <v>0</v>
      </c>
      <c r="AD111" s="32">
        <f t="shared" si="24"/>
        <v>0</v>
      </c>
      <c r="AE111" s="9">
        <f t="shared" si="13"/>
        <v>0</v>
      </c>
      <c r="AF111" s="101" t="str">
        <f t="shared" si="25"/>
        <v/>
      </c>
    </row>
    <row r="112" spans="3:32" ht="30" customHeight="1" x14ac:dyDescent="0.3">
      <c r="C112" s="8">
        <v>62</v>
      </c>
      <c r="D112" s="100"/>
      <c r="E112" s="35"/>
      <c r="F112" s="44" t="str">
        <f>IFERROR(VLOOKUP(E112,Datengrundlage!$A$4:$M$502,2,FALSE),(""))</f>
        <v/>
      </c>
      <c r="G112" s="36" t="s">
        <v>55</v>
      </c>
      <c r="H112" s="44" t="str">
        <f>IFERROR(IF(AND(OR(E112=250,E112=434),G112="großkörnig"),"Leguminosenmischung, großkörnig",IF(AND(OR(E112=250,E112=434),G112="kleinkörnig"),"Leguminosenmischung, kleinkörnig",VLOOKUP(E112,Datengrundlage!$A$4:$M$502,6,FALSE))),"")</f>
        <v/>
      </c>
      <c r="I112" s="44" t="str">
        <f>IFERROR(VLOOKUP(E112,Datengrundlage!$A$4:$M$502,3,FALSE),"")</f>
        <v/>
      </c>
      <c r="J112" s="110" t="str">
        <f>IFERROR(VLOOKUP(E112,Datengrundlage!$A$3:$O$502,15,FALSE),"")</f>
        <v/>
      </c>
      <c r="K112" s="110" t="str">
        <f>IFERROR(VLOOKUP(E112,Datengrundlage!$A$3:$P$502,16,FALSE),"")</f>
        <v/>
      </c>
      <c r="L112" s="37"/>
      <c r="M112" s="48" t="str">
        <f t="shared" si="15"/>
        <v/>
      </c>
      <c r="N112" s="31">
        <f t="shared" si="16"/>
        <v>0</v>
      </c>
      <c r="O112" s="31" t="str">
        <f t="shared" si="17"/>
        <v/>
      </c>
      <c r="P112" s="31" t="str">
        <f t="shared" si="18"/>
        <v/>
      </c>
      <c r="Q112" s="631" t="s">
        <v>55</v>
      </c>
      <c r="R112" s="157">
        <f t="shared" si="12"/>
        <v>0</v>
      </c>
      <c r="S112" s="30" t="str">
        <f>IFERROR(IF(VLOOKUP(E112,Datengrundlage!$A$4:$M$502,10,FALSE)="x","ja",""),"")</f>
        <v/>
      </c>
      <c r="T112" s="30" t="str">
        <f>IFERROR(IF(VLOOKUP(E112,Datengrundlage!$A$4:$M$502,11,FALSE)="x","ja",""),"")</f>
        <v/>
      </c>
      <c r="U112" s="30" t="str">
        <f>IFERROR(IF(VLOOKUP(E112,Datengrundlage!$A$4:$M$502,12,FALSE)="x","ja",""),"")</f>
        <v/>
      </c>
      <c r="V112" s="110" t="str">
        <f>IFERROR(IF(Q112="ja",VLOOKUP(E112,Datengrundlage!$A$4:$M$502,13,FALSE),""),"")</f>
        <v/>
      </c>
      <c r="W112" s="8" t="str">
        <f t="shared" si="14"/>
        <v/>
      </c>
      <c r="X112" s="124" t="s">
        <v>54</v>
      </c>
      <c r="Y112" s="32">
        <f t="shared" si="19"/>
        <v>0</v>
      </c>
      <c r="Z112" s="32">
        <f t="shared" si="20"/>
        <v>0</v>
      </c>
      <c r="AA112" s="32">
        <f t="shared" si="21"/>
        <v>0</v>
      </c>
      <c r="AB112" s="32">
        <f t="shared" si="22"/>
        <v>0</v>
      </c>
      <c r="AC112" s="32">
        <f t="shared" si="23"/>
        <v>0</v>
      </c>
      <c r="AD112" s="32">
        <f t="shared" si="24"/>
        <v>0</v>
      </c>
      <c r="AE112" s="9">
        <f t="shared" si="13"/>
        <v>0</v>
      </c>
      <c r="AF112" s="101" t="str">
        <f t="shared" si="25"/>
        <v/>
      </c>
    </row>
    <row r="113" spans="3:32" ht="30" customHeight="1" x14ac:dyDescent="0.3">
      <c r="C113" s="8">
        <v>63</v>
      </c>
      <c r="D113" s="100"/>
      <c r="E113" s="35"/>
      <c r="F113" s="44" t="str">
        <f>IFERROR(VLOOKUP(E113,Datengrundlage!$A$4:$M$502,2,FALSE),(""))</f>
        <v/>
      </c>
      <c r="G113" s="36" t="s">
        <v>55</v>
      </c>
      <c r="H113" s="44" t="str">
        <f>IFERROR(IF(AND(OR(E113=250,E113=434),G113="großkörnig"),"Leguminosenmischung, großkörnig",IF(AND(OR(E113=250,E113=434),G113="kleinkörnig"),"Leguminosenmischung, kleinkörnig",VLOOKUP(E113,Datengrundlage!$A$4:$M$502,6,FALSE))),"")</f>
        <v/>
      </c>
      <c r="I113" s="44" t="str">
        <f>IFERROR(VLOOKUP(E113,Datengrundlage!$A$4:$M$502,3,FALSE),"")</f>
        <v/>
      </c>
      <c r="J113" s="110" t="str">
        <f>IFERROR(VLOOKUP(E113,Datengrundlage!$A$3:$O$502,15,FALSE),"")</f>
        <v/>
      </c>
      <c r="K113" s="110" t="str">
        <f>IFERROR(VLOOKUP(E113,Datengrundlage!$A$3:$P$502,16,FALSE),"")</f>
        <v/>
      </c>
      <c r="L113" s="37"/>
      <c r="M113" s="48" t="str">
        <f t="shared" si="15"/>
        <v/>
      </c>
      <c r="N113" s="31">
        <f t="shared" si="16"/>
        <v>0</v>
      </c>
      <c r="O113" s="31" t="str">
        <f t="shared" si="17"/>
        <v/>
      </c>
      <c r="P113" s="31" t="str">
        <f t="shared" si="18"/>
        <v/>
      </c>
      <c r="Q113" s="631" t="s">
        <v>55</v>
      </c>
      <c r="R113" s="157">
        <f t="shared" si="12"/>
        <v>0</v>
      </c>
      <c r="S113" s="30" t="str">
        <f>IFERROR(IF(VLOOKUP(E113,Datengrundlage!$A$4:$M$502,10,FALSE)="x","ja",""),"")</f>
        <v/>
      </c>
      <c r="T113" s="30" t="str">
        <f>IFERROR(IF(VLOOKUP(E113,Datengrundlage!$A$4:$M$502,11,FALSE)="x","ja",""),"")</f>
        <v/>
      </c>
      <c r="U113" s="30" t="str">
        <f>IFERROR(IF(VLOOKUP(E113,Datengrundlage!$A$4:$M$502,12,FALSE)="x","ja",""),"")</f>
        <v/>
      </c>
      <c r="V113" s="110" t="str">
        <f>IFERROR(IF(Q113="ja",VLOOKUP(E113,Datengrundlage!$A$4:$M$502,13,FALSE),""),"")</f>
        <v/>
      </c>
      <c r="W113" s="8" t="str">
        <f t="shared" si="14"/>
        <v/>
      </c>
      <c r="X113" s="124" t="s">
        <v>54</v>
      </c>
      <c r="Y113" s="32">
        <f t="shared" si="19"/>
        <v>0</v>
      </c>
      <c r="Z113" s="32">
        <f t="shared" si="20"/>
        <v>0</v>
      </c>
      <c r="AA113" s="32">
        <f t="shared" si="21"/>
        <v>0</v>
      </c>
      <c r="AB113" s="32">
        <f t="shared" si="22"/>
        <v>0</v>
      </c>
      <c r="AC113" s="32">
        <f t="shared" si="23"/>
        <v>0</v>
      </c>
      <c r="AD113" s="32">
        <f t="shared" si="24"/>
        <v>0</v>
      </c>
      <c r="AE113" s="9">
        <f t="shared" si="13"/>
        <v>0</v>
      </c>
      <c r="AF113" s="101" t="str">
        <f t="shared" si="25"/>
        <v/>
      </c>
    </row>
    <row r="114" spans="3:32" ht="30" customHeight="1" x14ac:dyDescent="0.3">
      <c r="C114" s="8">
        <v>64</v>
      </c>
      <c r="D114" s="100"/>
      <c r="E114" s="35"/>
      <c r="F114" s="44" t="str">
        <f>IFERROR(VLOOKUP(E114,Datengrundlage!$A$4:$M$502,2,FALSE),(""))</f>
        <v/>
      </c>
      <c r="G114" s="36" t="s">
        <v>55</v>
      </c>
      <c r="H114" s="44" t="str">
        <f>IFERROR(IF(AND(OR(E114=250,E114=434),G114="großkörnig"),"Leguminosenmischung, großkörnig",IF(AND(OR(E114=250,E114=434),G114="kleinkörnig"),"Leguminosenmischung, kleinkörnig",VLOOKUP(E114,Datengrundlage!$A$4:$M$502,6,FALSE))),"")</f>
        <v/>
      </c>
      <c r="I114" s="44" t="str">
        <f>IFERROR(VLOOKUP(E114,Datengrundlage!$A$4:$M$502,3,FALSE),"")</f>
        <v/>
      </c>
      <c r="J114" s="110" t="str">
        <f>IFERROR(VLOOKUP(E114,Datengrundlage!$A$3:$O$502,15,FALSE),"")</f>
        <v/>
      </c>
      <c r="K114" s="110" t="str">
        <f>IFERROR(VLOOKUP(E114,Datengrundlage!$A$3:$P$502,16,FALSE),"")</f>
        <v/>
      </c>
      <c r="L114" s="37"/>
      <c r="M114" s="48" t="str">
        <f t="shared" si="15"/>
        <v/>
      </c>
      <c r="N114" s="31">
        <f t="shared" si="16"/>
        <v>0</v>
      </c>
      <c r="O114" s="31" t="str">
        <f t="shared" si="17"/>
        <v/>
      </c>
      <c r="P114" s="31" t="str">
        <f t="shared" si="18"/>
        <v/>
      </c>
      <c r="Q114" s="631" t="s">
        <v>55</v>
      </c>
      <c r="R114" s="157">
        <f t="shared" si="12"/>
        <v>0</v>
      </c>
      <c r="S114" s="30" t="str">
        <f>IFERROR(IF(VLOOKUP(E114,Datengrundlage!$A$4:$M$502,10,FALSE)="x","ja",""),"")</f>
        <v/>
      </c>
      <c r="T114" s="30" t="str">
        <f>IFERROR(IF(VLOOKUP(E114,Datengrundlage!$A$4:$M$502,11,FALSE)="x","ja",""),"")</f>
        <v/>
      </c>
      <c r="U114" s="30" t="str">
        <f>IFERROR(IF(VLOOKUP(E114,Datengrundlage!$A$4:$M$502,12,FALSE)="x","ja",""),"")</f>
        <v/>
      </c>
      <c r="V114" s="110" t="str">
        <f>IFERROR(IF(Q114="ja",VLOOKUP(E114,Datengrundlage!$A$4:$M$502,13,FALSE),""),"")</f>
        <v/>
      </c>
      <c r="W114" s="8" t="str">
        <f t="shared" si="14"/>
        <v/>
      </c>
      <c r="X114" s="124" t="s">
        <v>54</v>
      </c>
      <c r="Y114" s="32">
        <f t="shared" si="19"/>
        <v>0</v>
      </c>
      <c r="Z114" s="32">
        <f t="shared" si="20"/>
        <v>0</v>
      </c>
      <c r="AA114" s="32">
        <f t="shared" si="21"/>
        <v>0</v>
      </c>
      <c r="AB114" s="32">
        <f t="shared" si="22"/>
        <v>0</v>
      </c>
      <c r="AC114" s="32">
        <f t="shared" si="23"/>
        <v>0</v>
      </c>
      <c r="AD114" s="32">
        <f t="shared" si="24"/>
        <v>0</v>
      </c>
      <c r="AE114" s="9">
        <f t="shared" si="13"/>
        <v>0</v>
      </c>
      <c r="AF114" s="101" t="str">
        <f t="shared" si="25"/>
        <v/>
      </c>
    </row>
    <row r="115" spans="3:32" ht="30" customHeight="1" x14ac:dyDescent="0.3">
      <c r="C115" s="8">
        <v>65</v>
      </c>
      <c r="D115" s="100"/>
      <c r="E115" s="35"/>
      <c r="F115" s="44" t="str">
        <f>IFERROR(VLOOKUP(E115,Datengrundlage!$A$4:$M$502,2,FALSE),(""))</f>
        <v/>
      </c>
      <c r="G115" s="36" t="s">
        <v>55</v>
      </c>
      <c r="H115" s="44" t="str">
        <f>IFERROR(IF(AND(OR(E115=250,E115=434),G115="großkörnig"),"Leguminosenmischung, großkörnig",IF(AND(OR(E115=250,E115=434),G115="kleinkörnig"),"Leguminosenmischung, kleinkörnig",VLOOKUP(E115,Datengrundlage!$A$4:$M$502,6,FALSE))),"")</f>
        <v/>
      </c>
      <c r="I115" s="44" t="str">
        <f>IFERROR(VLOOKUP(E115,Datengrundlage!$A$4:$M$502,3,FALSE),"")</f>
        <v/>
      </c>
      <c r="J115" s="110" t="str">
        <f>IFERROR(VLOOKUP(E115,Datengrundlage!$A$3:$O$502,15,FALSE),"")</f>
        <v/>
      </c>
      <c r="K115" s="110" t="str">
        <f>IFERROR(VLOOKUP(E115,Datengrundlage!$A$3:$P$502,16,FALSE),"")</f>
        <v/>
      </c>
      <c r="L115" s="37"/>
      <c r="M115" s="48" t="str">
        <f t="shared" ref="M115:M146" si="26">IFERROR(IF(AND(OR(I115="AL",I115="DK FF"),F115&lt;&gt;"",I115&lt;&gt;""),(L115/$F$45)*100,IF(AND(OR(I115&lt;&gt;"AL",I115&lt;&gt;"DK FF"),I115&lt;&gt;""),"kein Ackerland","")),"")</f>
        <v/>
      </c>
      <c r="N115" s="31">
        <f t="shared" ref="N115:N146" si="27">IF(K115="0",SUMIF($E$51:$E$250,E115,$M$51:$M$250),SUMIF($J$51:$J$250,J115,$M$51:$M$250))</f>
        <v>0</v>
      </c>
      <c r="O115" s="31" t="str">
        <f t="shared" ref="O115:O146" si="28">IF(AND(N115&lt;10,N115&lt;&gt;0,M115&lt;&gt;"kein Ackerland",E115&lt;&gt;610,E115&lt;&gt;650,E115&lt;&gt;720),"X","")</f>
        <v/>
      </c>
      <c r="P115" s="31" t="str">
        <f t="shared" ref="P115:P146" si="29">IF(OR(E115=610,E115=650,E115=720),"X","")</f>
        <v/>
      </c>
      <c r="Q115" s="631" t="s">
        <v>55</v>
      </c>
      <c r="R115" s="157">
        <f t="shared" si="12"/>
        <v>0</v>
      </c>
      <c r="S115" s="30" t="str">
        <f>IFERROR(IF(VLOOKUP(E115,Datengrundlage!$A$4:$M$502,10,FALSE)="x","ja",""),"")</f>
        <v/>
      </c>
      <c r="T115" s="30" t="str">
        <f>IFERROR(IF(VLOOKUP(E115,Datengrundlage!$A$4:$M$502,11,FALSE)="x","ja",""),"")</f>
        <v/>
      </c>
      <c r="U115" s="30" t="str">
        <f>IFERROR(IF(VLOOKUP(E115,Datengrundlage!$A$4:$M$502,12,FALSE)="x","ja",""),"")</f>
        <v/>
      </c>
      <c r="V115" s="110" t="str">
        <f>IFERROR(IF(Q115="ja",VLOOKUP(E115,Datengrundlage!$A$4:$M$502,13,FALSE),""),"")</f>
        <v/>
      </c>
      <c r="W115" s="8" t="str">
        <f t="shared" si="14"/>
        <v/>
      </c>
      <c r="X115" s="124" t="s">
        <v>54</v>
      </c>
      <c r="Y115" s="32">
        <f t="shared" ref="Y115:Y146" si="30">IF(AND($E$9="Förderung erscheint möglich (bitte prüfen)",I115="AL",$F$34="45 €/ha (in 2023)"),L115*45,IF(AND($E$9="Förderung erscheint möglich (bitte prüfen)",I115="AL",$F$34="60 €/ha (ab 2024)"),L115*60,0))</f>
        <v>0</v>
      </c>
      <c r="Z115" s="32">
        <f t="shared" ref="Z115:Z146" si="31">IF(AND($Z$13="Voraussetzungen erfüllt",$F$39="konventionell",I115="AL",X115="ja",H115&lt;&gt;"AUKM"),L115*$AB$11,IF(AND($Z$13="Voraussetzungen erfüllt",$F$39="ökologisch",I115="AL",X115="ja",H115&lt;&gt;"AUKM"),L115*$AB$12,0))</f>
        <v>0</v>
      </c>
      <c r="AA115" s="32">
        <f t="shared" ref="AA115:AA146" si="32">IF(AND($Z$19="Voraussetzungen erfüllt",$F$39="konventionell",I115="AL",X115="ja",H115&lt;&gt;"AUKM"),L115*$AB$15,IF(AND($Z$19="Voraussetzungen erfüllt",$F$39="ökologisch",I115="AL",X115="ja",H115&lt;&gt;"AUKM"),L115*$AB$16,0))</f>
        <v>0</v>
      </c>
      <c r="AB115" s="32">
        <f t="shared" ref="AB115:AB146" si="33">IF(AND($Z$23="Voraussetzungen erfüllt",$F$39="konventionell",I115="AL",X115="ja",H115&lt;&gt;"AUKM"),L115*$AB$21,IF(AND($Z$23="Voraussetzungen erfüllt",$F$39="ökologisch",I115="AL",X115="ja",H115&lt;&gt;"AUKM"),L115*$AB$22,0))</f>
        <v>0</v>
      </c>
      <c r="AC115" s="32">
        <f t="shared" ref="AC115:AC146" si="34">IF(AND($Z$33="Voraussetzungen erfüllt",$F$39="konventionell",I115="AL",X115="ja",H115&lt;&gt;"AUKM"),L115*$AB$29,IF(AND($Z$33="Voraussetzungen erfüllt",$F$39="ökologisch",I115="AL",X115="ja",H115&lt;&gt;"AUKM"),L115*$AB$30,0))</f>
        <v>0</v>
      </c>
      <c r="AD115" s="32">
        <f t="shared" ref="AD115:AD146" si="35">IF(AND($Z$27="Voraussetzungen erfüllt",$F$39="konventionell",I115="AL",X115="ja",Q115="ja",H115&lt;&gt;"AUKM"),R115*$AB$25,IF(AND($Z$27="Voraussetzungen erfüllt",$F$39="ökologisch",I115="AL",X115="ja",Q115="ja",H115&lt;&gt;"AUKM"),R115*$AB$26,0))</f>
        <v>0</v>
      </c>
      <c r="AE115" s="9">
        <f t="shared" si="13"/>
        <v>0</v>
      </c>
      <c r="AF115" s="101" t="str">
        <f t="shared" ref="AF115:AF146" si="36">IF(AND(N115&gt;30,E115&lt;&gt;610,E115&lt;&gt;650,E115&lt;&gt;720),"Flächenanteil dieser Hauptfruchtart ist größer als 30 % (gilt nicht bei beetweisem Anbau)",IF(AND(G115&lt;&gt;"nein",OR(E115&lt;&gt;250,E115&lt;&gt;434)),"Gemengepartner nur bei NC 250 und 434 wählen",IF(AND(V115&gt;0.25,V115&lt;&gt;"",V115&lt;&gt;"nicht förderfähig"),"Der C-Faktor der Kultur ist &gt; 0,25, eine Mulchsaat ist verpflichtend",IF(AND($B$16&gt;3,$F$39=" - bitte wählen -"),"Bitte die Wirtschaftsform auswählen",IF(R115&gt;L115,"Flächenanteil in KWasser2 größer als Gesamtfläche, bitte korrigieren","")))))</f>
        <v/>
      </c>
    </row>
    <row r="116" spans="3:32" ht="30" customHeight="1" x14ac:dyDescent="0.3">
      <c r="C116" s="8">
        <v>66</v>
      </c>
      <c r="D116" s="100"/>
      <c r="E116" s="35"/>
      <c r="F116" s="44" t="str">
        <f>IFERROR(VLOOKUP(E116,Datengrundlage!$A$4:$M$502,2,FALSE),(""))</f>
        <v/>
      </c>
      <c r="G116" s="36" t="s">
        <v>55</v>
      </c>
      <c r="H116" s="44" t="str">
        <f>IFERROR(IF(AND(OR(E116=250,E116=434),G116="großkörnig"),"Leguminosenmischung, großkörnig",IF(AND(OR(E116=250,E116=434),G116="kleinkörnig"),"Leguminosenmischung, kleinkörnig",VLOOKUP(E116,Datengrundlage!$A$4:$M$502,6,FALSE))),"")</f>
        <v/>
      </c>
      <c r="I116" s="44" t="str">
        <f>IFERROR(VLOOKUP(E116,Datengrundlage!$A$4:$M$502,3,FALSE),"")</f>
        <v/>
      </c>
      <c r="J116" s="110" t="str">
        <f>IFERROR(VLOOKUP(E116,Datengrundlage!$A$3:$O$502,15,FALSE),"")</f>
        <v/>
      </c>
      <c r="K116" s="110" t="str">
        <f>IFERROR(VLOOKUP(E116,Datengrundlage!$A$3:$P$502,16,FALSE),"")</f>
        <v/>
      </c>
      <c r="L116" s="37"/>
      <c r="M116" s="48" t="str">
        <f t="shared" si="26"/>
        <v/>
      </c>
      <c r="N116" s="31">
        <f t="shared" si="27"/>
        <v>0</v>
      </c>
      <c r="O116" s="31" t="str">
        <f t="shared" si="28"/>
        <v/>
      </c>
      <c r="P116" s="31" t="str">
        <f t="shared" si="29"/>
        <v/>
      </c>
      <c r="Q116" s="631" t="s">
        <v>55</v>
      </c>
      <c r="R116" s="157">
        <f t="shared" ref="R116:R179" si="37">IF(Q116="ja",L116,0)</f>
        <v>0</v>
      </c>
      <c r="S116" s="30" t="str">
        <f>IFERROR(IF(VLOOKUP(E116,Datengrundlage!$A$4:$M$502,10,FALSE)="x","ja",""),"")</f>
        <v/>
      </c>
      <c r="T116" s="30" t="str">
        <f>IFERROR(IF(VLOOKUP(E116,Datengrundlage!$A$4:$M$502,11,FALSE)="x","ja",""),"")</f>
        <v/>
      </c>
      <c r="U116" s="30" t="str">
        <f>IFERROR(IF(VLOOKUP(E116,Datengrundlage!$A$4:$M$502,12,FALSE)="x","ja",""),"")</f>
        <v/>
      </c>
      <c r="V116" s="110" t="str">
        <f>IFERROR(IF(Q116="ja",VLOOKUP(E116,Datengrundlage!$A$4:$M$502,13,FALSE),""),"")</f>
        <v/>
      </c>
      <c r="W116" s="8" t="str">
        <f t="shared" ref="W116:W179" si="38">IFERROR(R116*V116,"")</f>
        <v/>
      </c>
      <c r="X116" s="124" t="s">
        <v>54</v>
      </c>
      <c r="Y116" s="32">
        <f t="shared" si="30"/>
        <v>0</v>
      </c>
      <c r="Z116" s="32">
        <f t="shared" si="31"/>
        <v>0</v>
      </c>
      <c r="AA116" s="32">
        <f t="shared" si="32"/>
        <v>0</v>
      </c>
      <c r="AB116" s="32">
        <f t="shared" si="33"/>
        <v>0</v>
      </c>
      <c r="AC116" s="32">
        <f t="shared" si="34"/>
        <v>0</v>
      </c>
      <c r="AD116" s="32">
        <f t="shared" si="35"/>
        <v>0</v>
      </c>
      <c r="AE116" s="9">
        <f t="shared" ref="AE116:AE179" si="39">SUM(Y116:AD116)</f>
        <v>0</v>
      </c>
      <c r="AF116" s="101" t="str">
        <f t="shared" si="36"/>
        <v/>
      </c>
    </row>
    <row r="117" spans="3:32" ht="30" customHeight="1" x14ac:dyDescent="0.3">
      <c r="C117" s="8">
        <v>67</v>
      </c>
      <c r="D117" s="100"/>
      <c r="E117" s="35"/>
      <c r="F117" s="44" t="str">
        <f>IFERROR(VLOOKUP(E117,Datengrundlage!$A$4:$M$502,2,FALSE),(""))</f>
        <v/>
      </c>
      <c r="G117" s="36" t="s">
        <v>55</v>
      </c>
      <c r="H117" s="44" t="str">
        <f>IFERROR(IF(AND(OR(E117=250,E117=434),G117="großkörnig"),"Leguminosenmischung, großkörnig",IF(AND(OR(E117=250,E117=434),G117="kleinkörnig"),"Leguminosenmischung, kleinkörnig",VLOOKUP(E117,Datengrundlage!$A$4:$M$502,6,FALSE))),"")</f>
        <v/>
      </c>
      <c r="I117" s="44" t="str">
        <f>IFERROR(VLOOKUP(E117,Datengrundlage!$A$4:$M$502,3,FALSE),"")</f>
        <v/>
      </c>
      <c r="J117" s="110" t="str">
        <f>IFERROR(VLOOKUP(E117,Datengrundlage!$A$3:$O$502,15,FALSE),"")</f>
        <v/>
      </c>
      <c r="K117" s="110" t="str">
        <f>IFERROR(VLOOKUP(E117,Datengrundlage!$A$3:$P$502,16,FALSE),"")</f>
        <v/>
      </c>
      <c r="L117" s="37"/>
      <c r="M117" s="48" t="str">
        <f t="shared" si="26"/>
        <v/>
      </c>
      <c r="N117" s="31">
        <f t="shared" si="27"/>
        <v>0</v>
      </c>
      <c r="O117" s="31" t="str">
        <f t="shared" si="28"/>
        <v/>
      </c>
      <c r="P117" s="31" t="str">
        <f t="shared" si="29"/>
        <v/>
      </c>
      <c r="Q117" s="631" t="s">
        <v>55</v>
      </c>
      <c r="R117" s="157">
        <f t="shared" si="37"/>
        <v>0</v>
      </c>
      <c r="S117" s="30" t="str">
        <f>IFERROR(IF(VLOOKUP(E117,Datengrundlage!$A$4:$M$502,10,FALSE)="x","ja",""),"")</f>
        <v/>
      </c>
      <c r="T117" s="30" t="str">
        <f>IFERROR(IF(VLOOKUP(E117,Datengrundlage!$A$4:$M$502,11,FALSE)="x","ja",""),"")</f>
        <v/>
      </c>
      <c r="U117" s="30" t="str">
        <f>IFERROR(IF(VLOOKUP(E117,Datengrundlage!$A$4:$M$502,12,FALSE)="x","ja",""),"")</f>
        <v/>
      </c>
      <c r="V117" s="110" t="str">
        <f>IFERROR(IF(Q117="ja",VLOOKUP(E117,Datengrundlage!$A$4:$M$502,13,FALSE),""),"")</f>
        <v/>
      </c>
      <c r="W117" s="8" t="str">
        <f t="shared" si="38"/>
        <v/>
      </c>
      <c r="X117" s="124" t="s">
        <v>54</v>
      </c>
      <c r="Y117" s="32">
        <f t="shared" si="30"/>
        <v>0</v>
      </c>
      <c r="Z117" s="32">
        <f t="shared" si="31"/>
        <v>0</v>
      </c>
      <c r="AA117" s="32">
        <f t="shared" si="32"/>
        <v>0</v>
      </c>
      <c r="AB117" s="32">
        <f t="shared" si="33"/>
        <v>0</v>
      </c>
      <c r="AC117" s="32">
        <f t="shared" si="34"/>
        <v>0</v>
      </c>
      <c r="AD117" s="32">
        <f t="shared" si="35"/>
        <v>0</v>
      </c>
      <c r="AE117" s="9">
        <f t="shared" si="39"/>
        <v>0</v>
      </c>
      <c r="AF117" s="101" t="str">
        <f t="shared" si="36"/>
        <v/>
      </c>
    </row>
    <row r="118" spans="3:32" ht="30" customHeight="1" x14ac:dyDescent="0.3">
      <c r="C118" s="8">
        <v>68</v>
      </c>
      <c r="D118" s="100"/>
      <c r="E118" s="35"/>
      <c r="F118" s="44" t="str">
        <f>IFERROR(VLOOKUP(E118,Datengrundlage!$A$4:$M$502,2,FALSE),(""))</f>
        <v/>
      </c>
      <c r="G118" s="36" t="s">
        <v>55</v>
      </c>
      <c r="H118" s="44" t="str">
        <f>IFERROR(IF(AND(OR(E118=250,E118=434),G118="großkörnig"),"Leguminosenmischung, großkörnig",IF(AND(OR(E118=250,E118=434),G118="kleinkörnig"),"Leguminosenmischung, kleinkörnig",VLOOKUP(E118,Datengrundlage!$A$4:$M$502,6,FALSE))),"")</f>
        <v/>
      </c>
      <c r="I118" s="44" t="str">
        <f>IFERROR(VLOOKUP(E118,Datengrundlage!$A$4:$M$502,3,FALSE),"")</f>
        <v/>
      </c>
      <c r="J118" s="110" t="str">
        <f>IFERROR(VLOOKUP(E118,Datengrundlage!$A$3:$O$502,15,FALSE),"")</f>
        <v/>
      </c>
      <c r="K118" s="110" t="str">
        <f>IFERROR(VLOOKUP(E118,Datengrundlage!$A$3:$P$502,16,FALSE),"")</f>
        <v/>
      </c>
      <c r="L118" s="37"/>
      <c r="M118" s="48" t="str">
        <f t="shared" si="26"/>
        <v/>
      </c>
      <c r="N118" s="31">
        <f t="shared" si="27"/>
        <v>0</v>
      </c>
      <c r="O118" s="31" t="str">
        <f t="shared" si="28"/>
        <v/>
      </c>
      <c r="P118" s="31" t="str">
        <f t="shared" si="29"/>
        <v/>
      </c>
      <c r="Q118" s="631" t="s">
        <v>55</v>
      </c>
      <c r="R118" s="157">
        <f t="shared" si="37"/>
        <v>0</v>
      </c>
      <c r="S118" s="30" t="str">
        <f>IFERROR(IF(VLOOKUP(E118,Datengrundlage!$A$4:$M$502,10,FALSE)="x","ja",""),"")</f>
        <v/>
      </c>
      <c r="T118" s="30" t="str">
        <f>IFERROR(IF(VLOOKUP(E118,Datengrundlage!$A$4:$M$502,11,FALSE)="x","ja",""),"")</f>
        <v/>
      </c>
      <c r="U118" s="30" t="str">
        <f>IFERROR(IF(VLOOKUP(E118,Datengrundlage!$A$4:$M$502,12,FALSE)="x","ja",""),"")</f>
        <v/>
      </c>
      <c r="V118" s="110" t="str">
        <f>IFERROR(IF(Q118="ja",VLOOKUP(E118,Datengrundlage!$A$4:$M$502,13,FALSE),""),"")</f>
        <v/>
      </c>
      <c r="W118" s="8" t="str">
        <f t="shared" si="38"/>
        <v/>
      </c>
      <c r="X118" s="124" t="s">
        <v>54</v>
      </c>
      <c r="Y118" s="32">
        <f t="shared" si="30"/>
        <v>0</v>
      </c>
      <c r="Z118" s="32">
        <f t="shared" si="31"/>
        <v>0</v>
      </c>
      <c r="AA118" s="32">
        <f t="shared" si="32"/>
        <v>0</v>
      </c>
      <c r="AB118" s="32">
        <f t="shared" si="33"/>
        <v>0</v>
      </c>
      <c r="AC118" s="32">
        <f t="shared" si="34"/>
        <v>0</v>
      </c>
      <c r="AD118" s="32">
        <f t="shared" si="35"/>
        <v>0</v>
      </c>
      <c r="AE118" s="9">
        <f t="shared" si="39"/>
        <v>0</v>
      </c>
      <c r="AF118" s="101" t="str">
        <f t="shared" si="36"/>
        <v/>
      </c>
    </row>
    <row r="119" spans="3:32" ht="30" customHeight="1" x14ac:dyDescent="0.3">
      <c r="C119" s="8">
        <v>69</v>
      </c>
      <c r="D119" s="100"/>
      <c r="E119" s="35"/>
      <c r="F119" s="44" t="str">
        <f>IFERROR(VLOOKUP(E119,Datengrundlage!$A$4:$M$502,2,FALSE),(""))</f>
        <v/>
      </c>
      <c r="G119" s="36" t="s">
        <v>55</v>
      </c>
      <c r="H119" s="44" t="str">
        <f>IFERROR(IF(AND(OR(E119=250,E119=434),G119="großkörnig"),"Leguminosenmischung, großkörnig",IF(AND(OR(E119=250,E119=434),G119="kleinkörnig"),"Leguminosenmischung, kleinkörnig",VLOOKUP(E119,Datengrundlage!$A$4:$M$502,6,FALSE))),"")</f>
        <v/>
      </c>
      <c r="I119" s="44" t="str">
        <f>IFERROR(VLOOKUP(E119,Datengrundlage!$A$4:$M$502,3,FALSE),"")</f>
        <v/>
      </c>
      <c r="J119" s="110" t="str">
        <f>IFERROR(VLOOKUP(E119,Datengrundlage!$A$3:$O$502,15,FALSE),"")</f>
        <v/>
      </c>
      <c r="K119" s="110" t="str">
        <f>IFERROR(VLOOKUP(E119,Datengrundlage!$A$3:$P$502,16,FALSE),"")</f>
        <v/>
      </c>
      <c r="L119" s="37"/>
      <c r="M119" s="48" t="str">
        <f t="shared" si="26"/>
        <v/>
      </c>
      <c r="N119" s="31">
        <f t="shared" si="27"/>
        <v>0</v>
      </c>
      <c r="O119" s="31" t="str">
        <f t="shared" si="28"/>
        <v/>
      </c>
      <c r="P119" s="31" t="str">
        <f t="shared" si="29"/>
        <v/>
      </c>
      <c r="Q119" s="631" t="s">
        <v>55</v>
      </c>
      <c r="R119" s="157">
        <f t="shared" si="37"/>
        <v>0</v>
      </c>
      <c r="S119" s="30" t="str">
        <f>IFERROR(IF(VLOOKUP(E119,Datengrundlage!$A$4:$M$502,10,FALSE)="x","ja",""),"")</f>
        <v/>
      </c>
      <c r="T119" s="30" t="str">
        <f>IFERROR(IF(VLOOKUP(E119,Datengrundlage!$A$4:$M$502,11,FALSE)="x","ja",""),"")</f>
        <v/>
      </c>
      <c r="U119" s="30" t="str">
        <f>IFERROR(IF(VLOOKUP(E119,Datengrundlage!$A$4:$M$502,12,FALSE)="x","ja",""),"")</f>
        <v/>
      </c>
      <c r="V119" s="110" t="str">
        <f>IFERROR(IF(Q119="ja",VLOOKUP(E119,Datengrundlage!$A$4:$M$502,13,FALSE),""),"")</f>
        <v/>
      </c>
      <c r="W119" s="8" t="str">
        <f t="shared" si="38"/>
        <v/>
      </c>
      <c r="X119" s="124" t="s">
        <v>54</v>
      </c>
      <c r="Y119" s="32">
        <f t="shared" si="30"/>
        <v>0</v>
      </c>
      <c r="Z119" s="32">
        <f t="shared" si="31"/>
        <v>0</v>
      </c>
      <c r="AA119" s="32">
        <f t="shared" si="32"/>
        <v>0</v>
      </c>
      <c r="AB119" s="32">
        <f t="shared" si="33"/>
        <v>0</v>
      </c>
      <c r="AC119" s="32">
        <f t="shared" si="34"/>
        <v>0</v>
      </c>
      <c r="AD119" s="32">
        <f t="shared" si="35"/>
        <v>0</v>
      </c>
      <c r="AE119" s="9">
        <f t="shared" si="39"/>
        <v>0</v>
      </c>
      <c r="AF119" s="101" t="str">
        <f t="shared" si="36"/>
        <v/>
      </c>
    </row>
    <row r="120" spans="3:32" ht="30" customHeight="1" x14ac:dyDescent="0.3">
      <c r="C120" s="8">
        <v>70</v>
      </c>
      <c r="D120" s="100"/>
      <c r="E120" s="35"/>
      <c r="F120" s="44" t="str">
        <f>IFERROR(VLOOKUP(E120,Datengrundlage!$A$4:$M$502,2,FALSE),(""))</f>
        <v/>
      </c>
      <c r="G120" s="36" t="s">
        <v>55</v>
      </c>
      <c r="H120" s="44" t="str">
        <f>IFERROR(IF(AND(OR(E120=250,E120=434),G120="großkörnig"),"Leguminosenmischung, großkörnig",IF(AND(OR(E120=250,E120=434),G120="kleinkörnig"),"Leguminosenmischung, kleinkörnig",VLOOKUP(E120,Datengrundlage!$A$4:$M$502,6,FALSE))),"")</f>
        <v/>
      </c>
      <c r="I120" s="44" t="str">
        <f>IFERROR(VLOOKUP(E120,Datengrundlage!$A$4:$M$502,3,FALSE),"")</f>
        <v/>
      </c>
      <c r="J120" s="110" t="str">
        <f>IFERROR(VLOOKUP(E120,Datengrundlage!$A$3:$O$502,15,FALSE),"")</f>
        <v/>
      </c>
      <c r="K120" s="110" t="str">
        <f>IFERROR(VLOOKUP(E120,Datengrundlage!$A$3:$P$502,16,FALSE),"")</f>
        <v/>
      </c>
      <c r="L120" s="37"/>
      <c r="M120" s="48" t="str">
        <f t="shared" si="26"/>
        <v/>
      </c>
      <c r="N120" s="31">
        <f t="shared" si="27"/>
        <v>0</v>
      </c>
      <c r="O120" s="31" t="str">
        <f t="shared" si="28"/>
        <v/>
      </c>
      <c r="P120" s="31" t="str">
        <f t="shared" si="29"/>
        <v/>
      </c>
      <c r="Q120" s="631" t="s">
        <v>55</v>
      </c>
      <c r="R120" s="157">
        <f t="shared" si="37"/>
        <v>0</v>
      </c>
      <c r="S120" s="30" t="str">
        <f>IFERROR(IF(VLOOKUP(E120,Datengrundlage!$A$4:$M$502,10,FALSE)="x","ja",""),"")</f>
        <v/>
      </c>
      <c r="T120" s="30" t="str">
        <f>IFERROR(IF(VLOOKUP(E120,Datengrundlage!$A$4:$M$502,11,FALSE)="x","ja",""),"")</f>
        <v/>
      </c>
      <c r="U120" s="30" t="str">
        <f>IFERROR(IF(VLOOKUP(E120,Datengrundlage!$A$4:$M$502,12,FALSE)="x","ja",""),"")</f>
        <v/>
      </c>
      <c r="V120" s="110" t="str">
        <f>IFERROR(IF(Q120="ja",VLOOKUP(E120,Datengrundlage!$A$4:$M$502,13,FALSE),""),"")</f>
        <v/>
      </c>
      <c r="W120" s="8" t="str">
        <f t="shared" si="38"/>
        <v/>
      </c>
      <c r="X120" s="124" t="s">
        <v>54</v>
      </c>
      <c r="Y120" s="32">
        <f t="shared" si="30"/>
        <v>0</v>
      </c>
      <c r="Z120" s="32">
        <f t="shared" si="31"/>
        <v>0</v>
      </c>
      <c r="AA120" s="32">
        <f t="shared" si="32"/>
        <v>0</v>
      </c>
      <c r="AB120" s="32">
        <f t="shared" si="33"/>
        <v>0</v>
      </c>
      <c r="AC120" s="32">
        <f t="shared" si="34"/>
        <v>0</v>
      </c>
      <c r="AD120" s="32">
        <f t="shared" si="35"/>
        <v>0</v>
      </c>
      <c r="AE120" s="9">
        <f t="shared" si="39"/>
        <v>0</v>
      </c>
      <c r="AF120" s="101" t="str">
        <f t="shared" si="36"/>
        <v/>
      </c>
    </row>
    <row r="121" spans="3:32" ht="30" customHeight="1" x14ac:dyDescent="0.3">
      <c r="C121" s="8">
        <v>71</v>
      </c>
      <c r="D121" s="100"/>
      <c r="E121" s="35"/>
      <c r="F121" s="44" t="str">
        <f>IFERROR(VLOOKUP(E121,Datengrundlage!$A$4:$M$502,2,FALSE),(""))</f>
        <v/>
      </c>
      <c r="G121" s="36" t="s">
        <v>55</v>
      </c>
      <c r="H121" s="44" t="str">
        <f>IFERROR(IF(AND(OR(E121=250,E121=434),G121="großkörnig"),"Leguminosenmischung, großkörnig",IF(AND(OR(E121=250,E121=434),G121="kleinkörnig"),"Leguminosenmischung, kleinkörnig",VLOOKUP(E121,Datengrundlage!$A$4:$M$502,6,FALSE))),"")</f>
        <v/>
      </c>
      <c r="I121" s="44" t="str">
        <f>IFERROR(VLOOKUP(E121,Datengrundlage!$A$4:$M$502,3,FALSE),"")</f>
        <v/>
      </c>
      <c r="J121" s="110" t="str">
        <f>IFERROR(VLOOKUP(E121,Datengrundlage!$A$3:$O$502,15,FALSE),"")</f>
        <v/>
      </c>
      <c r="K121" s="110" t="str">
        <f>IFERROR(VLOOKUP(E121,Datengrundlage!$A$3:$P$502,16,FALSE),"")</f>
        <v/>
      </c>
      <c r="L121" s="37"/>
      <c r="M121" s="48" t="str">
        <f t="shared" si="26"/>
        <v/>
      </c>
      <c r="N121" s="31">
        <f t="shared" si="27"/>
        <v>0</v>
      </c>
      <c r="O121" s="31" t="str">
        <f t="shared" si="28"/>
        <v/>
      </c>
      <c r="P121" s="31" t="str">
        <f t="shared" si="29"/>
        <v/>
      </c>
      <c r="Q121" s="631" t="s">
        <v>55</v>
      </c>
      <c r="R121" s="157">
        <f t="shared" si="37"/>
        <v>0</v>
      </c>
      <c r="S121" s="30" t="str">
        <f>IFERROR(IF(VLOOKUP(E121,Datengrundlage!$A$4:$M$502,10,FALSE)="x","ja",""),"")</f>
        <v/>
      </c>
      <c r="T121" s="30" t="str">
        <f>IFERROR(IF(VLOOKUP(E121,Datengrundlage!$A$4:$M$502,11,FALSE)="x","ja",""),"")</f>
        <v/>
      </c>
      <c r="U121" s="30" t="str">
        <f>IFERROR(IF(VLOOKUP(E121,Datengrundlage!$A$4:$M$502,12,FALSE)="x","ja",""),"")</f>
        <v/>
      </c>
      <c r="V121" s="110" t="str">
        <f>IFERROR(IF(Q121="ja",VLOOKUP(E121,Datengrundlage!$A$4:$M$502,13,FALSE),""),"")</f>
        <v/>
      </c>
      <c r="W121" s="8" t="str">
        <f t="shared" si="38"/>
        <v/>
      </c>
      <c r="X121" s="124" t="s">
        <v>54</v>
      </c>
      <c r="Y121" s="32">
        <f t="shared" si="30"/>
        <v>0</v>
      </c>
      <c r="Z121" s="32">
        <f t="shared" si="31"/>
        <v>0</v>
      </c>
      <c r="AA121" s="32">
        <f t="shared" si="32"/>
        <v>0</v>
      </c>
      <c r="AB121" s="32">
        <f t="shared" si="33"/>
        <v>0</v>
      </c>
      <c r="AC121" s="32">
        <f t="shared" si="34"/>
        <v>0</v>
      </c>
      <c r="AD121" s="32">
        <f t="shared" si="35"/>
        <v>0</v>
      </c>
      <c r="AE121" s="9">
        <f t="shared" si="39"/>
        <v>0</v>
      </c>
      <c r="AF121" s="101" t="str">
        <f t="shared" si="36"/>
        <v/>
      </c>
    </row>
    <row r="122" spans="3:32" ht="30" customHeight="1" x14ac:dyDescent="0.3">
      <c r="C122" s="8">
        <v>72</v>
      </c>
      <c r="D122" s="100"/>
      <c r="E122" s="35"/>
      <c r="F122" s="44" t="str">
        <f>IFERROR(VLOOKUP(E122,Datengrundlage!$A$4:$M$502,2,FALSE),(""))</f>
        <v/>
      </c>
      <c r="G122" s="36" t="s">
        <v>55</v>
      </c>
      <c r="H122" s="44" t="str">
        <f>IFERROR(IF(AND(OR(E122=250,E122=434),G122="großkörnig"),"Leguminosenmischung, großkörnig",IF(AND(OR(E122=250,E122=434),G122="kleinkörnig"),"Leguminosenmischung, kleinkörnig",VLOOKUP(E122,Datengrundlage!$A$4:$M$502,6,FALSE))),"")</f>
        <v/>
      </c>
      <c r="I122" s="44" t="str">
        <f>IFERROR(VLOOKUP(E122,Datengrundlage!$A$4:$M$502,3,FALSE),"")</f>
        <v/>
      </c>
      <c r="J122" s="110" t="str">
        <f>IFERROR(VLOOKUP(E122,Datengrundlage!$A$3:$O$502,15,FALSE),"")</f>
        <v/>
      </c>
      <c r="K122" s="110" t="str">
        <f>IFERROR(VLOOKUP(E122,Datengrundlage!$A$3:$P$502,16,FALSE),"")</f>
        <v/>
      </c>
      <c r="L122" s="37"/>
      <c r="M122" s="48" t="str">
        <f t="shared" si="26"/>
        <v/>
      </c>
      <c r="N122" s="31">
        <f t="shared" si="27"/>
        <v>0</v>
      </c>
      <c r="O122" s="31" t="str">
        <f t="shared" si="28"/>
        <v/>
      </c>
      <c r="P122" s="31" t="str">
        <f t="shared" si="29"/>
        <v/>
      </c>
      <c r="Q122" s="631" t="s">
        <v>55</v>
      </c>
      <c r="R122" s="157">
        <f t="shared" si="37"/>
        <v>0</v>
      </c>
      <c r="S122" s="30" t="str">
        <f>IFERROR(IF(VLOOKUP(E122,Datengrundlage!$A$4:$M$502,10,FALSE)="x","ja",""),"")</f>
        <v/>
      </c>
      <c r="T122" s="30" t="str">
        <f>IFERROR(IF(VLOOKUP(E122,Datengrundlage!$A$4:$M$502,11,FALSE)="x","ja",""),"")</f>
        <v/>
      </c>
      <c r="U122" s="30" t="str">
        <f>IFERROR(IF(VLOOKUP(E122,Datengrundlage!$A$4:$M$502,12,FALSE)="x","ja",""),"")</f>
        <v/>
      </c>
      <c r="V122" s="110" t="str">
        <f>IFERROR(IF(Q122="ja",VLOOKUP(E122,Datengrundlage!$A$4:$M$502,13,FALSE),""),"")</f>
        <v/>
      </c>
      <c r="W122" s="8" t="str">
        <f t="shared" si="38"/>
        <v/>
      </c>
      <c r="X122" s="124" t="s">
        <v>54</v>
      </c>
      <c r="Y122" s="32">
        <f t="shared" si="30"/>
        <v>0</v>
      </c>
      <c r="Z122" s="32">
        <f t="shared" si="31"/>
        <v>0</v>
      </c>
      <c r="AA122" s="32">
        <f t="shared" si="32"/>
        <v>0</v>
      </c>
      <c r="AB122" s="32">
        <f t="shared" si="33"/>
        <v>0</v>
      </c>
      <c r="AC122" s="32">
        <f t="shared" si="34"/>
        <v>0</v>
      </c>
      <c r="AD122" s="32">
        <f t="shared" si="35"/>
        <v>0</v>
      </c>
      <c r="AE122" s="9">
        <f t="shared" si="39"/>
        <v>0</v>
      </c>
      <c r="AF122" s="101" t="str">
        <f t="shared" si="36"/>
        <v/>
      </c>
    </row>
    <row r="123" spans="3:32" ht="30" customHeight="1" x14ac:dyDescent="0.3">
      <c r="C123" s="8">
        <v>73</v>
      </c>
      <c r="D123" s="100"/>
      <c r="E123" s="35"/>
      <c r="F123" s="44" t="str">
        <f>IFERROR(VLOOKUP(E123,Datengrundlage!$A$4:$M$502,2,FALSE),(""))</f>
        <v/>
      </c>
      <c r="G123" s="36" t="s">
        <v>55</v>
      </c>
      <c r="H123" s="44" t="str">
        <f>IFERROR(IF(AND(OR(E123=250,E123=434),G123="großkörnig"),"Leguminosenmischung, großkörnig",IF(AND(OR(E123=250,E123=434),G123="kleinkörnig"),"Leguminosenmischung, kleinkörnig",VLOOKUP(E123,Datengrundlage!$A$4:$M$502,6,FALSE))),"")</f>
        <v/>
      </c>
      <c r="I123" s="44" t="str">
        <f>IFERROR(VLOOKUP(E123,Datengrundlage!$A$4:$M$502,3,FALSE),"")</f>
        <v/>
      </c>
      <c r="J123" s="110" t="str">
        <f>IFERROR(VLOOKUP(E123,Datengrundlage!$A$3:$O$502,15,FALSE),"")</f>
        <v/>
      </c>
      <c r="K123" s="110" t="str">
        <f>IFERROR(VLOOKUP(E123,Datengrundlage!$A$3:$P$502,16,FALSE),"")</f>
        <v/>
      </c>
      <c r="L123" s="37"/>
      <c r="M123" s="48" t="str">
        <f t="shared" si="26"/>
        <v/>
      </c>
      <c r="N123" s="31">
        <f t="shared" si="27"/>
        <v>0</v>
      </c>
      <c r="O123" s="31" t="str">
        <f t="shared" si="28"/>
        <v/>
      </c>
      <c r="P123" s="31" t="str">
        <f t="shared" si="29"/>
        <v/>
      </c>
      <c r="Q123" s="631" t="s">
        <v>55</v>
      </c>
      <c r="R123" s="157">
        <f t="shared" si="37"/>
        <v>0</v>
      </c>
      <c r="S123" s="30" t="str">
        <f>IFERROR(IF(VLOOKUP(E123,Datengrundlage!$A$4:$M$502,10,FALSE)="x","ja",""),"")</f>
        <v/>
      </c>
      <c r="T123" s="30" t="str">
        <f>IFERROR(IF(VLOOKUP(E123,Datengrundlage!$A$4:$M$502,11,FALSE)="x","ja",""),"")</f>
        <v/>
      </c>
      <c r="U123" s="30" t="str">
        <f>IFERROR(IF(VLOOKUP(E123,Datengrundlage!$A$4:$M$502,12,FALSE)="x","ja",""),"")</f>
        <v/>
      </c>
      <c r="V123" s="110" t="str">
        <f>IFERROR(IF(Q123="ja",VLOOKUP(E123,Datengrundlage!$A$4:$M$502,13,FALSE),""),"")</f>
        <v/>
      </c>
      <c r="W123" s="8" t="str">
        <f t="shared" si="38"/>
        <v/>
      </c>
      <c r="X123" s="124" t="s">
        <v>54</v>
      </c>
      <c r="Y123" s="32">
        <f t="shared" si="30"/>
        <v>0</v>
      </c>
      <c r="Z123" s="32">
        <f t="shared" si="31"/>
        <v>0</v>
      </c>
      <c r="AA123" s="32">
        <f t="shared" si="32"/>
        <v>0</v>
      </c>
      <c r="AB123" s="32">
        <f t="shared" si="33"/>
        <v>0</v>
      </c>
      <c r="AC123" s="32">
        <f t="shared" si="34"/>
        <v>0</v>
      </c>
      <c r="AD123" s="32">
        <f t="shared" si="35"/>
        <v>0</v>
      </c>
      <c r="AE123" s="9">
        <f t="shared" si="39"/>
        <v>0</v>
      </c>
      <c r="AF123" s="101" t="str">
        <f t="shared" si="36"/>
        <v/>
      </c>
    </row>
    <row r="124" spans="3:32" ht="30" customHeight="1" x14ac:dyDescent="0.3">
      <c r="C124" s="8">
        <v>74</v>
      </c>
      <c r="D124" s="100"/>
      <c r="E124" s="35"/>
      <c r="F124" s="44" t="str">
        <f>IFERROR(VLOOKUP(E124,Datengrundlage!$A$4:$M$502,2,FALSE),(""))</f>
        <v/>
      </c>
      <c r="G124" s="36" t="s">
        <v>55</v>
      </c>
      <c r="H124" s="44" t="str">
        <f>IFERROR(IF(AND(OR(E124=250,E124=434),G124="großkörnig"),"Leguminosenmischung, großkörnig",IF(AND(OR(E124=250,E124=434),G124="kleinkörnig"),"Leguminosenmischung, kleinkörnig",VLOOKUP(E124,Datengrundlage!$A$4:$M$502,6,FALSE))),"")</f>
        <v/>
      </c>
      <c r="I124" s="44" t="str">
        <f>IFERROR(VLOOKUP(E124,Datengrundlage!$A$4:$M$502,3,FALSE),"")</f>
        <v/>
      </c>
      <c r="J124" s="110" t="str">
        <f>IFERROR(VLOOKUP(E124,Datengrundlage!$A$3:$O$502,15,FALSE),"")</f>
        <v/>
      </c>
      <c r="K124" s="110" t="str">
        <f>IFERROR(VLOOKUP(E124,Datengrundlage!$A$3:$P$502,16,FALSE),"")</f>
        <v/>
      </c>
      <c r="L124" s="37"/>
      <c r="M124" s="48" t="str">
        <f t="shared" si="26"/>
        <v/>
      </c>
      <c r="N124" s="31">
        <f t="shared" si="27"/>
        <v>0</v>
      </c>
      <c r="O124" s="31" t="str">
        <f t="shared" si="28"/>
        <v/>
      </c>
      <c r="P124" s="31" t="str">
        <f t="shared" si="29"/>
        <v/>
      </c>
      <c r="Q124" s="631" t="s">
        <v>55</v>
      </c>
      <c r="R124" s="157">
        <f t="shared" si="37"/>
        <v>0</v>
      </c>
      <c r="S124" s="30" t="str">
        <f>IFERROR(IF(VLOOKUP(E124,Datengrundlage!$A$4:$M$502,10,FALSE)="x","ja",""),"")</f>
        <v/>
      </c>
      <c r="T124" s="30" t="str">
        <f>IFERROR(IF(VLOOKUP(E124,Datengrundlage!$A$4:$M$502,11,FALSE)="x","ja",""),"")</f>
        <v/>
      </c>
      <c r="U124" s="30" t="str">
        <f>IFERROR(IF(VLOOKUP(E124,Datengrundlage!$A$4:$M$502,12,FALSE)="x","ja",""),"")</f>
        <v/>
      </c>
      <c r="V124" s="110" t="str">
        <f>IFERROR(IF(Q124="ja",VLOOKUP(E124,Datengrundlage!$A$4:$M$502,13,FALSE),""),"")</f>
        <v/>
      </c>
      <c r="W124" s="8" t="str">
        <f t="shared" si="38"/>
        <v/>
      </c>
      <c r="X124" s="124" t="s">
        <v>54</v>
      </c>
      <c r="Y124" s="32">
        <f t="shared" si="30"/>
        <v>0</v>
      </c>
      <c r="Z124" s="32">
        <f t="shared" si="31"/>
        <v>0</v>
      </c>
      <c r="AA124" s="32">
        <f t="shared" si="32"/>
        <v>0</v>
      </c>
      <c r="AB124" s="32">
        <f t="shared" si="33"/>
        <v>0</v>
      </c>
      <c r="AC124" s="32">
        <f t="shared" si="34"/>
        <v>0</v>
      </c>
      <c r="AD124" s="32">
        <f t="shared" si="35"/>
        <v>0</v>
      </c>
      <c r="AE124" s="9">
        <f t="shared" si="39"/>
        <v>0</v>
      </c>
      <c r="AF124" s="101" t="str">
        <f t="shared" si="36"/>
        <v/>
      </c>
    </row>
    <row r="125" spans="3:32" ht="30" customHeight="1" x14ac:dyDescent="0.3">
      <c r="C125" s="8">
        <v>75</v>
      </c>
      <c r="D125" s="100"/>
      <c r="E125" s="35"/>
      <c r="F125" s="44" t="str">
        <f>IFERROR(VLOOKUP(E125,Datengrundlage!$A$4:$M$502,2,FALSE),(""))</f>
        <v/>
      </c>
      <c r="G125" s="36" t="s">
        <v>55</v>
      </c>
      <c r="H125" s="44" t="str">
        <f>IFERROR(IF(AND(OR(E125=250,E125=434),G125="großkörnig"),"Leguminosenmischung, großkörnig",IF(AND(OR(E125=250,E125=434),G125="kleinkörnig"),"Leguminosenmischung, kleinkörnig",VLOOKUP(E125,Datengrundlage!$A$4:$M$502,6,FALSE))),"")</f>
        <v/>
      </c>
      <c r="I125" s="44" t="str">
        <f>IFERROR(VLOOKUP(E125,Datengrundlage!$A$4:$M$502,3,FALSE),"")</f>
        <v/>
      </c>
      <c r="J125" s="110" t="str">
        <f>IFERROR(VLOOKUP(E125,Datengrundlage!$A$3:$O$502,15,FALSE),"")</f>
        <v/>
      </c>
      <c r="K125" s="110" t="str">
        <f>IFERROR(VLOOKUP(E125,Datengrundlage!$A$3:$P$502,16,FALSE),"")</f>
        <v/>
      </c>
      <c r="L125" s="37"/>
      <c r="M125" s="48" t="str">
        <f t="shared" si="26"/>
        <v/>
      </c>
      <c r="N125" s="31">
        <f t="shared" si="27"/>
        <v>0</v>
      </c>
      <c r="O125" s="31" t="str">
        <f t="shared" si="28"/>
        <v/>
      </c>
      <c r="P125" s="31" t="str">
        <f t="shared" si="29"/>
        <v/>
      </c>
      <c r="Q125" s="631" t="s">
        <v>55</v>
      </c>
      <c r="R125" s="157">
        <f t="shared" si="37"/>
        <v>0</v>
      </c>
      <c r="S125" s="30" t="str">
        <f>IFERROR(IF(VLOOKUP(E125,Datengrundlage!$A$4:$M$502,10,FALSE)="x","ja",""),"")</f>
        <v/>
      </c>
      <c r="T125" s="30" t="str">
        <f>IFERROR(IF(VLOOKUP(E125,Datengrundlage!$A$4:$M$502,11,FALSE)="x","ja",""),"")</f>
        <v/>
      </c>
      <c r="U125" s="30" t="str">
        <f>IFERROR(IF(VLOOKUP(E125,Datengrundlage!$A$4:$M$502,12,FALSE)="x","ja",""),"")</f>
        <v/>
      </c>
      <c r="V125" s="110" t="str">
        <f>IFERROR(IF(Q125="ja",VLOOKUP(E125,Datengrundlage!$A$4:$M$502,13,FALSE),""),"")</f>
        <v/>
      </c>
      <c r="W125" s="8" t="str">
        <f t="shared" si="38"/>
        <v/>
      </c>
      <c r="X125" s="124" t="s">
        <v>54</v>
      </c>
      <c r="Y125" s="32">
        <f t="shared" si="30"/>
        <v>0</v>
      </c>
      <c r="Z125" s="32">
        <f t="shared" si="31"/>
        <v>0</v>
      </c>
      <c r="AA125" s="32">
        <f t="shared" si="32"/>
        <v>0</v>
      </c>
      <c r="AB125" s="32">
        <f t="shared" si="33"/>
        <v>0</v>
      </c>
      <c r="AC125" s="32">
        <f t="shared" si="34"/>
        <v>0</v>
      </c>
      <c r="AD125" s="32">
        <f t="shared" si="35"/>
        <v>0</v>
      </c>
      <c r="AE125" s="9">
        <f t="shared" si="39"/>
        <v>0</v>
      </c>
      <c r="AF125" s="101" t="str">
        <f t="shared" si="36"/>
        <v/>
      </c>
    </row>
    <row r="126" spans="3:32" ht="30" customHeight="1" x14ac:dyDescent="0.3">
      <c r="C126" s="8">
        <v>76</v>
      </c>
      <c r="D126" s="100"/>
      <c r="E126" s="35"/>
      <c r="F126" s="44" t="str">
        <f>IFERROR(VLOOKUP(E126,Datengrundlage!$A$4:$M$502,2,FALSE),(""))</f>
        <v/>
      </c>
      <c r="G126" s="36" t="s">
        <v>55</v>
      </c>
      <c r="H126" s="44" t="str">
        <f>IFERROR(IF(AND(OR(E126=250,E126=434),G126="großkörnig"),"Leguminosenmischung, großkörnig",IF(AND(OR(E126=250,E126=434),G126="kleinkörnig"),"Leguminosenmischung, kleinkörnig",VLOOKUP(E126,Datengrundlage!$A$4:$M$502,6,FALSE))),"")</f>
        <v/>
      </c>
      <c r="I126" s="44" t="str">
        <f>IFERROR(VLOOKUP(E126,Datengrundlage!$A$4:$M$502,3,FALSE),"")</f>
        <v/>
      </c>
      <c r="J126" s="110" t="str">
        <f>IFERROR(VLOOKUP(E126,Datengrundlage!$A$3:$O$502,15,FALSE),"")</f>
        <v/>
      </c>
      <c r="K126" s="110" t="str">
        <f>IFERROR(VLOOKUP(E126,Datengrundlage!$A$3:$P$502,16,FALSE),"")</f>
        <v/>
      </c>
      <c r="L126" s="37"/>
      <c r="M126" s="48" t="str">
        <f t="shared" si="26"/>
        <v/>
      </c>
      <c r="N126" s="31">
        <f t="shared" si="27"/>
        <v>0</v>
      </c>
      <c r="O126" s="31" t="str">
        <f t="shared" si="28"/>
        <v/>
      </c>
      <c r="P126" s="31" t="str">
        <f t="shared" si="29"/>
        <v/>
      </c>
      <c r="Q126" s="631" t="s">
        <v>55</v>
      </c>
      <c r="R126" s="157">
        <f t="shared" si="37"/>
        <v>0</v>
      </c>
      <c r="S126" s="30" t="str">
        <f>IFERROR(IF(VLOOKUP(E126,Datengrundlage!$A$4:$M$502,10,FALSE)="x","ja",""),"")</f>
        <v/>
      </c>
      <c r="T126" s="30" t="str">
        <f>IFERROR(IF(VLOOKUP(E126,Datengrundlage!$A$4:$M$502,11,FALSE)="x","ja",""),"")</f>
        <v/>
      </c>
      <c r="U126" s="30" t="str">
        <f>IFERROR(IF(VLOOKUP(E126,Datengrundlage!$A$4:$M$502,12,FALSE)="x","ja",""),"")</f>
        <v/>
      </c>
      <c r="V126" s="110" t="str">
        <f>IFERROR(IF(Q126="ja",VLOOKUP(E126,Datengrundlage!$A$4:$M$502,13,FALSE),""),"")</f>
        <v/>
      </c>
      <c r="W126" s="8" t="str">
        <f t="shared" si="38"/>
        <v/>
      </c>
      <c r="X126" s="124" t="s">
        <v>54</v>
      </c>
      <c r="Y126" s="32">
        <f t="shared" si="30"/>
        <v>0</v>
      </c>
      <c r="Z126" s="32">
        <f t="shared" si="31"/>
        <v>0</v>
      </c>
      <c r="AA126" s="32">
        <f t="shared" si="32"/>
        <v>0</v>
      </c>
      <c r="AB126" s="32">
        <f t="shared" si="33"/>
        <v>0</v>
      </c>
      <c r="AC126" s="32">
        <f t="shared" si="34"/>
        <v>0</v>
      </c>
      <c r="AD126" s="32">
        <f t="shared" si="35"/>
        <v>0</v>
      </c>
      <c r="AE126" s="9">
        <f t="shared" si="39"/>
        <v>0</v>
      </c>
      <c r="AF126" s="101" t="str">
        <f t="shared" si="36"/>
        <v/>
      </c>
    </row>
    <row r="127" spans="3:32" ht="30" customHeight="1" x14ac:dyDescent="0.3">
      <c r="C127" s="8">
        <v>77</v>
      </c>
      <c r="D127" s="100"/>
      <c r="E127" s="35"/>
      <c r="F127" s="44" t="str">
        <f>IFERROR(VLOOKUP(E127,Datengrundlage!$A$4:$M$502,2,FALSE),(""))</f>
        <v/>
      </c>
      <c r="G127" s="36" t="s">
        <v>55</v>
      </c>
      <c r="H127" s="44" t="str">
        <f>IFERROR(IF(AND(OR(E127=250,E127=434),G127="großkörnig"),"Leguminosenmischung, großkörnig",IF(AND(OR(E127=250,E127=434),G127="kleinkörnig"),"Leguminosenmischung, kleinkörnig",VLOOKUP(E127,Datengrundlage!$A$4:$M$502,6,FALSE))),"")</f>
        <v/>
      </c>
      <c r="I127" s="44" t="str">
        <f>IFERROR(VLOOKUP(E127,Datengrundlage!$A$4:$M$502,3,FALSE),"")</f>
        <v/>
      </c>
      <c r="J127" s="110" t="str">
        <f>IFERROR(VLOOKUP(E127,Datengrundlage!$A$3:$O$502,15,FALSE),"")</f>
        <v/>
      </c>
      <c r="K127" s="110" t="str">
        <f>IFERROR(VLOOKUP(E127,Datengrundlage!$A$3:$P$502,16,FALSE),"")</f>
        <v/>
      </c>
      <c r="L127" s="37"/>
      <c r="M127" s="48" t="str">
        <f t="shared" si="26"/>
        <v/>
      </c>
      <c r="N127" s="31">
        <f t="shared" si="27"/>
        <v>0</v>
      </c>
      <c r="O127" s="31" t="str">
        <f t="shared" si="28"/>
        <v/>
      </c>
      <c r="P127" s="31" t="str">
        <f t="shared" si="29"/>
        <v/>
      </c>
      <c r="Q127" s="631" t="s">
        <v>55</v>
      </c>
      <c r="R127" s="157">
        <f t="shared" si="37"/>
        <v>0</v>
      </c>
      <c r="S127" s="30" t="str">
        <f>IFERROR(IF(VLOOKUP(E127,Datengrundlage!$A$4:$M$502,10,FALSE)="x","ja",""),"")</f>
        <v/>
      </c>
      <c r="T127" s="30" t="str">
        <f>IFERROR(IF(VLOOKUP(E127,Datengrundlage!$A$4:$M$502,11,FALSE)="x","ja",""),"")</f>
        <v/>
      </c>
      <c r="U127" s="30" t="str">
        <f>IFERROR(IF(VLOOKUP(E127,Datengrundlage!$A$4:$M$502,12,FALSE)="x","ja",""),"")</f>
        <v/>
      </c>
      <c r="V127" s="110" t="str">
        <f>IFERROR(IF(Q127="ja",VLOOKUP(E127,Datengrundlage!$A$4:$M$502,13,FALSE),""),"")</f>
        <v/>
      </c>
      <c r="W127" s="8" t="str">
        <f t="shared" si="38"/>
        <v/>
      </c>
      <c r="X127" s="124" t="s">
        <v>54</v>
      </c>
      <c r="Y127" s="32">
        <f t="shared" si="30"/>
        <v>0</v>
      </c>
      <c r="Z127" s="32">
        <f t="shared" si="31"/>
        <v>0</v>
      </c>
      <c r="AA127" s="32">
        <f t="shared" si="32"/>
        <v>0</v>
      </c>
      <c r="AB127" s="32">
        <f t="shared" si="33"/>
        <v>0</v>
      </c>
      <c r="AC127" s="32">
        <f t="shared" si="34"/>
        <v>0</v>
      </c>
      <c r="AD127" s="32">
        <f t="shared" si="35"/>
        <v>0</v>
      </c>
      <c r="AE127" s="9">
        <f t="shared" si="39"/>
        <v>0</v>
      </c>
      <c r="AF127" s="101" t="str">
        <f t="shared" si="36"/>
        <v/>
      </c>
    </row>
    <row r="128" spans="3:32" ht="30" customHeight="1" x14ac:dyDescent="0.3">
      <c r="C128" s="8">
        <v>78</v>
      </c>
      <c r="D128" s="100"/>
      <c r="E128" s="35"/>
      <c r="F128" s="44" t="str">
        <f>IFERROR(VLOOKUP(E128,Datengrundlage!$A$4:$M$502,2,FALSE),(""))</f>
        <v/>
      </c>
      <c r="G128" s="36" t="s">
        <v>55</v>
      </c>
      <c r="H128" s="44" t="str">
        <f>IFERROR(IF(AND(OR(E128=250,E128=434),G128="großkörnig"),"Leguminosenmischung, großkörnig",IF(AND(OR(E128=250,E128=434),G128="kleinkörnig"),"Leguminosenmischung, kleinkörnig",VLOOKUP(E128,Datengrundlage!$A$4:$M$502,6,FALSE))),"")</f>
        <v/>
      </c>
      <c r="I128" s="44" t="str">
        <f>IFERROR(VLOOKUP(E128,Datengrundlage!$A$4:$M$502,3,FALSE),"")</f>
        <v/>
      </c>
      <c r="J128" s="110" t="str">
        <f>IFERROR(VLOOKUP(E128,Datengrundlage!$A$3:$O$502,15,FALSE),"")</f>
        <v/>
      </c>
      <c r="K128" s="110" t="str">
        <f>IFERROR(VLOOKUP(E128,Datengrundlage!$A$3:$P$502,16,FALSE),"")</f>
        <v/>
      </c>
      <c r="L128" s="37"/>
      <c r="M128" s="48" t="str">
        <f t="shared" si="26"/>
        <v/>
      </c>
      <c r="N128" s="31">
        <f t="shared" si="27"/>
        <v>0</v>
      </c>
      <c r="O128" s="31" t="str">
        <f t="shared" si="28"/>
        <v/>
      </c>
      <c r="P128" s="31" t="str">
        <f t="shared" si="29"/>
        <v/>
      </c>
      <c r="Q128" s="631" t="s">
        <v>55</v>
      </c>
      <c r="R128" s="157">
        <f t="shared" si="37"/>
        <v>0</v>
      </c>
      <c r="S128" s="30" t="str">
        <f>IFERROR(IF(VLOOKUP(E128,Datengrundlage!$A$4:$M$502,10,FALSE)="x","ja",""),"")</f>
        <v/>
      </c>
      <c r="T128" s="30" t="str">
        <f>IFERROR(IF(VLOOKUP(E128,Datengrundlage!$A$4:$M$502,11,FALSE)="x","ja",""),"")</f>
        <v/>
      </c>
      <c r="U128" s="30" t="str">
        <f>IFERROR(IF(VLOOKUP(E128,Datengrundlage!$A$4:$M$502,12,FALSE)="x","ja",""),"")</f>
        <v/>
      </c>
      <c r="V128" s="110" t="str">
        <f>IFERROR(IF(Q128="ja",VLOOKUP(E128,Datengrundlage!$A$4:$M$502,13,FALSE),""),"")</f>
        <v/>
      </c>
      <c r="W128" s="8" t="str">
        <f t="shared" si="38"/>
        <v/>
      </c>
      <c r="X128" s="124" t="s">
        <v>54</v>
      </c>
      <c r="Y128" s="32">
        <f t="shared" si="30"/>
        <v>0</v>
      </c>
      <c r="Z128" s="32">
        <f t="shared" si="31"/>
        <v>0</v>
      </c>
      <c r="AA128" s="32">
        <f t="shared" si="32"/>
        <v>0</v>
      </c>
      <c r="AB128" s="32">
        <f t="shared" si="33"/>
        <v>0</v>
      </c>
      <c r="AC128" s="32">
        <f t="shared" si="34"/>
        <v>0</v>
      </c>
      <c r="AD128" s="32">
        <f t="shared" si="35"/>
        <v>0</v>
      </c>
      <c r="AE128" s="9">
        <f t="shared" si="39"/>
        <v>0</v>
      </c>
      <c r="AF128" s="101" t="str">
        <f t="shared" si="36"/>
        <v/>
      </c>
    </row>
    <row r="129" spans="3:32" ht="30" customHeight="1" x14ac:dyDescent="0.3">
      <c r="C129" s="8">
        <v>79</v>
      </c>
      <c r="D129" s="100"/>
      <c r="E129" s="35"/>
      <c r="F129" s="44" t="str">
        <f>IFERROR(VLOOKUP(E129,Datengrundlage!$A$4:$M$502,2,FALSE),(""))</f>
        <v/>
      </c>
      <c r="G129" s="36" t="s">
        <v>55</v>
      </c>
      <c r="H129" s="44" t="str">
        <f>IFERROR(IF(AND(OR(E129=250,E129=434),G129="großkörnig"),"Leguminosenmischung, großkörnig",IF(AND(OR(E129=250,E129=434),G129="kleinkörnig"),"Leguminosenmischung, kleinkörnig",VLOOKUP(E129,Datengrundlage!$A$4:$M$502,6,FALSE))),"")</f>
        <v/>
      </c>
      <c r="I129" s="44" t="str">
        <f>IFERROR(VLOOKUP(E129,Datengrundlage!$A$4:$M$502,3,FALSE),"")</f>
        <v/>
      </c>
      <c r="J129" s="110" t="str">
        <f>IFERROR(VLOOKUP(E129,Datengrundlage!$A$3:$O$502,15,FALSE),"")</f>
        <v/>
      </c>
      <c r="K129" s="110" t="str">
        <f>IFERROR(VLOOKUP(E129,Datengrundlage!$A$3:$P$502,16,FALSE),"")</f>
        <v/>
      </c>
      <c r="L129" s="37"/>
      <c r="M129" s="48" t="str">
        <f t="shared" si="26"/>
        <v/>
      </c>
      <c r="N129" s="31">
        <f t="shared" si="27"/>
        <v>0</v>
      </c>
      <c r="O129" s="31" t="str">
        <f t="shared" si="28"/>
        <v/>
      </c>
      <c r="P129" s="31" t="str">
        <f t="shared" si="29"/>
        <v/>
      </c>
      <c r="Q129" s="631" t="s">
        <v>55</v>
      </c>
      <c r="R129" s="157">
        <f t="shared" si="37"/>
        <v>0</v>
      </c>
      <c r="S129" s="30" t="str">
        <f>IFERROR(IF(VLOOKUP(E129,Datengrundlage!$A$4:$M$502,10,FALSE)="x","ja",""),"")</f>
        <v/>
      </c>
      <c r="T129" s="30" t="str">
        <f>IFERROR(IF(VLOOKUP(E129,Datengrundlage!$A$4:$M$502,11,FALSE)="x","ja",""),"")</f>
        <v/>
      </c>
      <c r="U129" s="30" t="str">
        <f>IFERROR(IF(VLOOKUP(E129,Datengrundlage!$A$4:$M$502,12,FALSE)="x","ja",""),"")</f>
        <v/>
      </c>
      <c r="V129" s="110" t="str">
        <f>IFERROR(IF(Q129="ja",VLOOKUP(E129,Datengrundlage!$A$4:$M$502,13,FALSE),""),"")</f>
        <v/>
      </c>
      <c r="W129" s="8" t="str">
        <f t="shared" si="38"/>
        <v/>
      </c>
      <c r="X129" s="124" t="s">
        <v>54</v>
      </c>
      <c r="Y129" s="32">
        <f t="shared" si="30"/>
        <v>0</v>
      </c>
      <c r="Z129" s="32">
        <f t="shared" si="31"/>
        <v>0</v>
      </c>
      <c r="AA129" s="32">
        <f t="shared" si="32"/>
        <v>0</v>
      </c>
      <c r="AB129" s="32">
        <f t="shared" si="33"/>
        <v>0</v>
      </c>
      <c r="AC129" s="32">
        <f t="shared" si="34"/>
        <v>0</v>
      </c>
      <c r="AD129" s="32">
        <f t="shared" si="35"/>
        <v>0</v>
      </c>
      <c r="AE129" s="9">
        <f t="shared" si="39"/>
        <v>0</v>
      </c>
      <c r="AF129" s="101" t="str">
        <f t="shared" si="36"/>
        <v/>
      </c>
    </row>
    <row r="130" spans="3:32" ht="30" customHeight="1" x14ac:dyDescent="0.3">
      <c r="C130" s="8">
        <v>80</v>
      </c>
      <c r="D130" s="100"/>
      <c r="E130" s="35"/>
      <c r="F130" s="44" t="str">
        <f>IFERROR(VLOOKUP(E130,Datengrundlage!$A$4:$M$502,2,FALSE),(""))</f>
        <v/>
      </c>
      <c r="G130" s="36" t="s">
        <v>55</v>
      </c>
      <c r="H130" s="44" t="str">
        <f>IFERROR(IF(AND(OR(E130=250,E130=434),G130="großkörnig"),"Leguminosenmischung, großkörnig",IF(AND(OR(E130=250,E130=434),G130="kleinkörnig"),"Leguminosenmischung, kleinkörnig",VLOOKUP(E130,Datengrundlage!$A$4:$M$502,6,FALSE))),"")</f>
        <v/>
      </c>
      <c r="I130" s="44" t="str">
        <f>IFERROR(VLOOKUP(E130,Datengrundlage!$A$4:$M$502,3,FALSE),"")</f>
        <v/>
      </c>
      <c r="J130" s="110" t="str">
        <f>IFERROR(VLOOKUP(E130,Datengrundlage!$A$3:$O$502,15,FALSE),"")</f>
        <v/>
      </c>
      <c r="K130" s="110" t="str">
        <f>IFERROR(VLOOKUP(E130,Datengrundlage!$A$3:$P$502,16,FALSE),"")</f>
        <v/>
      </c>
      <c r="L130" s="37"/>
      <c r="M130" s="48" t="str">
        <f t="shared" si="26"/>
        <v/>
      </c>
      <c r="N130" s="31">
        <f t="shared" si="27"/>
        <v>0</v>
      </c>
      <c r="O130" s="31" t="str">
        <f t="shared" si="28"/>
        <v/>
      </c>
      <c r="P130" s="31" t="str">
        <f t="shared" si="29"/>
        <v/>
      </c>
      <c r="Q130" s="631" t="s">
        <v>55</v>
      </c>
      <c r="R130" s="157">
        <f t="shared" si="37"/>
        <v>0</v>
      </c>
      <c r="S130" s="30" t="str">
        <f>IFERROR(IF(VLOOKUP(E130,Datengrundlage!$A$4:$M$502,10,FALSE)="x","ja",""),"")</f>
        <v/>
      </c>
      <c r="T130" s="30" t="str">
        <f>IFERROR(IF(VLOOKUP(E130,Datengrundlage!$A$4:$M$502,11,FALSE)="x","ja",""),"")</f>
        <v/>
      </c>
      <c r="U130" s="30" t="str">
        <f>IFERROR(IF(VLOOKUP(E130,Datengrundlage!$A$4:$M$502,12,FALSE)="x","ja",""),"")</f>
        <v/>
      </c>
      <c r="V130" s="110" t="str">
        <f>IFERROR(IF(Q130="ja",VLOOKUP(E130,Datengrundlage!$A$4:$M$502,13,FALSE),""),"")</f>
        <v/>
      </c>
      <c r="W130" s="8" t="str">
        <f t="shared" si="38"/>
        <v/>
      </c>
      <c r="X130" s="124" t="s">
        <v>54</v>
      </c>
      <c r="Y130" s="32">
        <f t="shared" si="30"/>
        <v>0</v>
      </c>
      <c r="Z130" s="32">
        <f t="shared" si="31"/>
        <v>0</v>
      </c>
      <c r="AA130" s="32">
        <f t="shared" si="32"/>
        <v>0</v>
      </c>
      <c r="AB130" s="32">
        <f t="shared" si="33"/>
        <v>0</v>
      </c>
      <c r="AC130" s="32">
        <f t="shared" si="34"/>
        <v>0</v>
      </c>
      <c r="AD130" s="32">
        <f t="shared" si="35"/>
        <v>0</v>
      </c>
      <c r="AE130" s="9">
        <f t="shared" si="39"/>
        <v>0</v>
      </c>
      <c r="AF130" s="101" t="str">
        <f t="shared" si="36"/>
        <v/>
      </c>
    </row>
    <row r="131" spans="3:32" ht="30" customHeight="1" x14ac:dyDescent="0.3">
      <c r="C131" s="8">
        <v>81</v>
      </c>
      <c r="D131" s="100"/>
      <c r="E131" s="35"/>
      <c r="F131" s="44" t="str">
        <f>IFERROR(VLOOKUP(E131,Datengrundlage!$A$4:$M$502,2,FALSE),(""))</f>
        <v/>
      </c>
      <c r="G131" s="36" t="s">
        <v>55</v>
      </c>
      <c r="H131" s="44" t="str">
        <f>IFERROR(IF(AND(OR(E131=250,E131=434),G131="großkörnig"),"Leguminosenmischung, großkörnig",IF(AND(OR(E131=250,E131=434),G131="kleinkörnig"),"Leguminosenmischung, kleinkörnig",VLOOKUP(E131,Datengrundlage!$A$4:$M$502,6,FALSE))),"")</f>
        <v/>
      </c>
      <c r="I131" s="44" t="str">
        <f>IFERROR(VLOOKUP(E131,Datengrundlage!$A$4:$M$502,3,FALSE),"")</f>
        <v/>
      </c>
      <c r="J131" s="110" t="str">
        <f>IFERROR(VLOOKUP(E131,Datengrundlage!$A$3:$O$502,15,FALSE),"")</f>
        <v/>
      </c>
      <c r="K131" s="110" t="str">
        <f>IFERROR(VLOOKUP(E131,Datengrundlage!$A$3:$P$502,16,FALSE),"")</f>
        <v/>
      </c>
      <c r="L131" s="37"/>
      <c r="M131" s="48" t="str">
        <f t="shared" si="26"/>
        <v/>
      </c>
      <c r="N131" s="31">
        <f t="shared" si="27"/>
        <v>0</v>
      </c>
      <c r="O131" s="31" t="str">
        <f t="shared" si="28"/>
        <v/>
      </c>
      <c r="P131" s="31" t="str">
        <f t="shared" si="29"/>
        <v/>
      </c>
      <c r="Q131" s="631" t="s">
        <v>55</v>
      </c>
      <c r="R131" s="157">
        <f t="shared" si="37"/>
        <v>0</v>
      </c>
      <c r="S131" s="30" t="str">
        <f>IFERROR(IF(VLOOKUP(E131,Datengrundlage!$A$4:$M$502,10,FALSE)="x","ja",""),"")</f>
        <v/>
      </c>
      <c r="T131" s="30" t="str">
        <f>IFERROR(IF(VLOOKUP(E131,Datengrundlage!$A$4:$M$502,11,FALSE)="x","ja",""),"")</f>
        <v/>
      </c>
      <c r="U131" s="30" t="str">
        <f>IFERROR(IF(VLOOKUP(E131,Datengrundlage!$A$4:$M$502,12,FALSE)="x","ja",""),"")</f>
        <v/>
      </c>
      <c r="V131" s="110" t="str">
        <f>IFERROR(IF(Q131="ja",VLOOKUP(E131,Datengrundlage!$A$4:$M$502,13,FALSE),""),"")</f>
        <v/>
      </c>
      <c r="W131" s="8" t="str">
        <f t="shared" si="38"/>
        <v/>
      </c>
      <c r="X131" s="124" t="s">
        <v>54</v>
      </c>
      <c r="Y131" s="32">
        <f t="shared" si="30"/>
        <v>0</v>
      </c>
      <c r="Z131" s="32">
        <f t="shared" si="31"/>
        <v>0</v>
      </c>
      <c r="AA131" s="32">
        <f t="shared" si="32"/>
        <v>0</v>
      </c>
      <c r="AB131" s="32">
        <f t="shared" si="33"/>
        <v>0</v>
      </c>
      <c r="AC131" s="32">
        <f t="shared" si="34"/>
        <v>0</v>
      </c>
      <c r="AD131" s="32">
        <f t="shared" si="35"/>
        <v>0</v>
      </c>
      <c r="AE131" s="9">
        <f t="shared" si="39"/>
        <v>0</v>
      </c>
      <c r="AF131" s="101" t="str">
        <f t="shared" si="36"/>
        <v/>
      </c>
    </row>
    <row r="132" spans="3:32" ht="30" customHeight="1" x14ac:dyDescent="0.3">
      <c r="C132" s="8">
        <v>82</v>
      </c>
      <c r="D132" s="100"/>
      <c r="E132" s="35"/>
      <c r="F132" s="44" t="str">
        <f>IFERROR(VLOOKUP(E132,Datengrundlage!$A$4:$M$502,2,FALSE),(""))</f>
        <v/>
      </c>
      <c r="G132" s="36" t="s">
        <v>55</v>
      </c>
      <c r="H132" s="44" t="str">
        <f>IFERROR(IF(AND(OR(E132=250,E132=434),G132="großkörnig"),"Leguminosenmischung, großkörnig",IF(AND(OR(E132=250,E132=434),G132="kleinkörnig"),"Leguminosenmischung, kleinkörnig",VLOOKUP(E132,Datengrundlage!$A$4:$M$502,6,FALSE))),"")</f>
        <v/>
      </c>
      <c r="I132" s="44" t="str">
        <f>IFERROR(VLOOKUP(E132,Datengrundlage!$A$4:$M$502,3,FALSE),"")</f>
        <v/>
      </c>
      <c r="J132" s="110" t="str">
        <f>IFERROR(VLOOKUP(E132,Datengrundlage!$A$3:$O$502,15,FALSE),"")</f>
        <v/>
      </c>
      <c r="K132" s="110" t="str">
        <f>IFERROR(VLOOKUP(E132,Datengrundlage!$A$3:$P$502,16,FALSE),"")</f>
        <v/>
      </c>
      <c r="L132" s="37"/>
      <c r="M132" s="48" t="str">
        <f t="shared" si="26"/>
        <v/>
      </c>
      <c r="N132" s="31">
        <f t="shared" si="27"/>
        <v>0</v>
      </c>
      <c r="O132" s="31" t="str">
        <f t="shared" si="28"/>
        <v/>
      </c>
      <c r="P132" s="31" t="str">
        <f t="shared" si="29"/>
        <v/>
      </c>
      <c r="Q132" s="631" t="s">
        <v>55</v>
      </c>
      <c r="R132" s="157">
        <f t="shared" si="37"/>
        <v>0</v>
      </c>
      <c r="S132" s="30" t="str">
        <f>IFERROR(IF(VLOOKUP(E132,Datengrundlage!$A$4:$M$502,10,FALSE)="x","ja",""),"")</f>
        <v/>
      </c>
      <c r="T132" s="30" t="str">
        <f>IFERROR(IF(VLOOKUP(E132,Datengrundlage!$A$4:$M$502,11,FALSE)="x","ja",""),"")</f>
        <v/>
      </c>
      <c r="U132" s="30" t="str">
        <f>IFERROR(IF(VLOOKUP(E132,Datengrundlage!$A$4:$M$502,12,FALSE)="x","ja",""),"")</f>
        <v/>
      </c>
      <c r="V132" s="110" t="str">
        <f>IFERROR(IF(Q132="ja",VLOOKUP(E132,Datengrundlage!$A$4:$M$502,13,FALSE),""),"")</f>
        <v/>
      </c>
      <c r="W132" s="8" t="str">
        <f t="shared" si="38"/>
        <v/>
      </c>
      <c r="X132" s="124" t="s">
        <v>54</v>
      </c>
      <c r="Y132" s="32">
        <f t="shared" si="30"/>
        <v>0</v>
      </c>
      <c r="Z132" s="32">
        <f t="shared" si="31"/>
        <v>0</v>
      </c>
      <c r="AA132" s="32">
        <f t="shared" si="32"/>
        <v>0</v>
      </c>
      <c r="AB132" s="32">
        <f t="shared" si="33"/>
        <v>0</v>
      </c>
      <c r="AC132" s="32">
        <f t="shared" si="34"/>
        <v>0</v>
      </c>
      <c r="AD132" s="32">
        <f t="shared" si="35"/>
        <v>0</v>
      </c>
      <c r="AE132" s="9">
        <f t="shared" si="39"/>
        <v>0</v>
      </c>
      <c r="AF132" s="101" t="str">
        <f t="shared" si="36"/>
        <v/>
      </c>
    </row>
    <row r="133" spans="3:32" ht="30" customHeight="1" x14ac:dyDescent="0.3">
      <c r="C133" s="8">
        <v>83</v>
      </c>
      <c r="D133" s="100"/>
      <c r="E133" s="35"/>
      <c r="F133" s="44" t="str">
        <f>IFERROR(VLOOKUP(E133,Datengrundlage!$A$4:$M$502,2,FALSE),(""))</f>
        <v/>
      </c>
      <c r="G133" s="36" t="s">
        <v>55</v>
      </c>
      <c r="H133" s="44" t="str">
        <f>IFERROR(IF(AND(OR(E133=250,E133=434),G133="großkörnig"),"Leguminosenmischung, großkörnig",IF(AND(OR(E133=250,E133=434),G133="kleinkörnig"),"Leguminosenmischung, kleinkörnig",VLOOKUP(E133,Datengrundlage!$A$4:$M$502,6,FALSE))),"")</f>
        <v/>
      </c>
      <c r="I133" s="44" t="str">
        <f>IFERROR(VLOOKUP(E133,Datengrundlage!$A$4:$M$502,3,FALSE),"")</f>
        <v/>
      </c>
      <c r="J133" s="110" t="str">
        <f>IFERROR(VLOOKUP(E133,Datengrundlage!$A$3:$O$502,15,FALSE),"")</f>
        <v/>
      </c>
      <c r="K133" s="110" t="str">
        <f>IFERROR(VLOOKUP(E133,Datengrundlage!$A$3:$P$502,16,FALSE),"")</f>
        <v/>
      </c>
      <c r="L133" s="37"/>
      <c r="M133" s="48" t="str">
        <f t="shared" si="26"/>
        <v/>
      </c>
      <c r="N133" s="31">
        <f t="shared" si="27"/>
        <v>0</v>
      </c>
      <c r="O133" s="31" t="str">
        <f t="shared" si="28"/>
        <v/>
      </c>
      <c r="P133" s="31" t="str">
        <f t="shared" si="29"/>
        <v/>
      </c>
      <c r="Q133" s="631" t="s">
        <v>55</v>
      </c>
      <c r="R133" s="157">
        <f t="shared" si="37"/>
        <v>0</v>
      </c>
      <c r="S133" s="30" t="str">
        <f>IFERROR(IF(VLOOKUP(E133,Datengrundlage!$A$4:$M$502,10,FALSE)="x","ja",""),"")</f>
        <v/>
      </c>
      <c r="T133" s="30" t="str">
        <f>IFERROR(IF(VLOOKUP(E133,Datengrundlage!$A$4:$M$502,11,FALSE)="x","ja",""),"")</f>
        <v/>
      </c>
      <c r="U133" s="30" t="str">
        <f>IFERROR(IF(VLOOKUP(E133,Datengrundlage!$A$4:$M$502,12,FALSE)="x","ja",""),"")</f>
        <v/>
      </c>
      <c r="V133" s="110" t="str">
        <f>IFERROR(IF(Q133="ja",VLOOKUP(E133,Datengrundlage!$A$4:$M$502,13,FALSE),""),"")</f>
        <v/>
      </c>
      <c r="W133" s="8" t="str">
        <f t="shared" si="38"/>
        <v/>
      </c>
      <c r="X133" s="124" t="s">
        <v>54</v>
      </c>
      <c r="Y133" s="32">
        <f t="shared" si="30"/>
        <v>0</v>
      </c>
      <c r="Z133" s="32">
        <f t="shared" si="31"/>
        <v>0</v>
      </c>
      <c r="AA133" s="32">
        <f t="shared" si="32"/>
        <v>0</v>
      </c>
      <c r="AB133" s="32">
        <f t="shared" si="33"/>
        <v>0</v>
      </c>
      <c r="AC133" s="32">
        <f t="shared" si="34"/>
        <v>0</v>
      </c>
      <c r="AD133" s="32">
        <f t="shared" si="35"/>
        <v>0</v>
      </c>
      <c r="AE133" s="9">
        <f t="shared" si="39"/>
        <v>0</v>
      </c>
      <c r="AF133" s="101" t="str">
        <f t="shared" si="36"/>
        <v/>
      </c>
    </row>
    <row r="134" spans="3:32" ht="30" customHeight="1" x14ac:dyDescent="0.3">
      <c r="C134" s="8">
        <v>84</v>
      </c>
      <c r="D134" s="100"/>
      <c r="E134" s="35"/>
      <c r="F134" s="44" t="str">
        <f>IFERROR(VLOOKUP(E134,Datengrundlage!$A$4:$M$502,2,FALSE),(""))</f>
        <v/>
      </c>
      <c r="G134" s="36" t="s">
        <v>55</v>
      </c>
      <c r="H134" s="44" t="str">
        <f>IFERROR(IF(AND(OR(E134=250,E134=434),G134="großkörnig"),"Leguminosenmischung, großkörnig",IF(AND(OR(E134=250,E134=434),G134="kleinkörnig"),"Leguminosenmischung, kleinkörnig",VLOOKUP(E134,Datengrundlage!$A$4:$M$502,6,FALSE))),"")</f>
        <v/>
      </c>
      <c r="I134" s="44" t="str">
        <f>IFERROR(VLOOKUP(E134,Datengrundlage!$A$4:$M$502,3,FALSE),"")</f>
        <v/>
      </c>
      <c r="J134" s="110" t="str">
        <f>IFERROR(VLOOKUP(E134,Datengrundlage!$A$3:$O$502,15,FALSE),"")</f>
        <v/>
      </c>
      <c r="K134" s="110" t="str">
        <f>IFERROR(VLOOKUP(E134,Datengrundlage!$A$3:$P$502,16,FALSE),"")</f>
        <v/>
      </c>
      <c r="L134" s="37"/>
      <c r="M134" s="48" t="str">
        <f t="shared" si="26"/>
        <v/>
      </c>
      <c r="N134" s="31">
        <f t="shared" si="27"/>
        <v>0</v>
      </c>
      <c r="O134" s="31" t="str">
        <f t="shared" si="28"/>
        <v/>
      </c>
      <c r="P134" s="31" t="str">
        <f t="shared" si="29"/>
        <v/>
      </c>
      <c r="Q134" s="631" t="s">
        <v>55</v>
      </c>
      <c r="R134" s="157">
        <f t="shared" si="37"/>
        <v>0</v>
      </c>
      <c r="S134" s="30" t="str">
        <f>IFERROR(IF(VLOOKUP(E134,Datengrundlage!$A$4:$M$502,10,FALSE)="x","ja",""),"")</f>
        <v/>
      </c>
      <c r="T134" s="30" t="str">
        <f>IFERROR(IF(VLOOKUP(E134,Datengrundlage!$A$4:$M$502,11,FALSE)="x","ja",""),"")</f>
        <v/>
      </c>
      <c r="U134" s="30" t="str">
        <f>IFERROR(IF(VLOOKUP(E134,Datengrundlage!$A$4:$M$502,12,FALSE)="x","ja",""),"")</f>
        <v/>
      </c>
      <c r="V134" s="110" t="str">
        <f>IFERROR(IF(Q134="ja",VLOOKUP(E134,Datengrundlage!$A$4:$M$502,13,FALSE),""),"")</f>
        <v/>
      </c>
      <c r="W134" s="8" t="str">
        <f t="shared" si="38"/>
        <v/>
      </c>
      <c r="X134" s="124" t="s">
        <v>54</v>
      </c>
      <c r="Y134" s="32">
        <f t="shared" si="30"/>
        <v>0</v>
      </c>
      <c r="Z134" s="32">
        <f t="shared" si="31"/>
        <v>0</v>
      </c>
      <c r="AA134" s="32">
        <f t="shared" si="32"/>
        <v>0</v>
      </c>
      <c r="AB134" s="32">
        <f t="shared" si="33"/>
        <v>0</v>
      </c>
      <c r="AC134" s="32">
        <f t="shared" si="34"/>
        <v>0</v>
      </c>
      <c r="AD134" s="32">
        <f t="shared" si="35"/>
        <v>0</v>
      </c>
      <c r="AE134" s="9">
        <f t="shared" si="39"/>
        <v>0</v>
      </c>
      <c r="AF134" s="101" t="str">
        <f t="shared" si="36"/>
        <v/>
      </c>
    </row>
    <row r="135" spans="3:32" ht="30" customHeight="1" x14ac:dyDescent="0.3">
      <c r="C135" s="8">
        <v>85</v>
      </c>
      <c r="D135" s="100"/>
      <c r="E135" s="35"/>
      <c r="F135" s="44" t="str">
        <f>IFERROR(VLOOKUP(E135,Datengrundlage!$A$4:$M$502,2,FALSE),(""))</f>
        <v/>
      </c>
      <c r="G135" s="36" t="s">
        <v>55</v>
      </c>
      <c r="H135" s="44" t="str">
        <f>IFERROR(IF(AND(OR(E135=250,E135=434),G135="großkörnig"),"Leguminosenmischung, großkörnig",IF(AND(OR(E135=250,E135=434),G135="kleinkörnig"),"Leguminosenmischung, kleinkörnig",VLOOKUP(E135,Datengrundlage!$A$4:$M$502,6,FALSE))),"")</f>
        <v/>
      </c>
      <c r="I135" s="44" t="str">
        <f>IFERROR(VLOOKUP(E135,Datengrundlage!$A$4:$M$502,3,FALSE),"")</f>
        <v/>
      </c>
      <c r="J135" s="110" t="str">
        <f>IFERROR(VLOOKUP(E135,Datengrundlage!$A$3:$O$502,15,FALSE),"")</f>
        <v/>
      </c>
      <c r="K135" s="110" t="str">
        <f>IFERROR(VLOOKUP(E135,Datengrundlage!$A$3:$P$502,16,FALSE),"")</f>
        <v/>
      </c>
      <c r="L135" s="37"/>
      <c r="M135" s="48" t="str">
        <f t="shared" si="26"/>
        <v/>
      </c>
      <c r="N135" s="31">
        <f t="shared" si="27"/>
        <v>0</v>
      </c>
      <c r="O135" s="31" t="str">
        <f t="shared" si="28"/>
        <v/>
      </c>
      <c r="P135" s="31" t="str">
        <f t="shared" si="29"/>
        <v/>
      </c>
      <c r="Q135" s="631" t="s">
        <v>55</v>
      </c>
      <c r="R135" s="157">
        <f t="shared" si="37"/>
        <v>0</v>
      </c>
      <c r="S135" s="30" t="str">
        <f>IFERROR(IF(VLOOKUP(E135,Datengrundlage!$A$4:$M$502,10,FALSE)="x","ja",""),"")</f>
        <v/>
      </c>
      <c r="T135" s="30" t="str">
        <f>IFERROR(IF(VLOOKUP(E135,Datengrundlage!$A$4:$M$502,11,FALSE)="x","ja",""),"")</f>
        <v/>
      </c>
      <c r="U135" s="30" t="str">
        <f>IFERROR(IF(VLOOKUP(E135,Datengrundlage!$A$4:$M$502,12,FALSE)="x","ja",""),"")</f>
        <v/>
      </c>
      <c r="V135" s="110" t="str">
        <f>IFERROR(IF(Q135="ja",VLOOKUP(E135,Datengrundlage!$A$4:$M$502,13,FALSE),""),"")</f>
        <v/>
      </c>
      <c r="W135" s="8" t="str">
        <f t="shared" si="38"/>
        <v/>
      </c>
      <c r="X135" s="124" t="s">
        <v>54</v>
      </c>
      <c r="Y135" s="32">
        <f t="shared" si="30"/>
        <v>0</v>
      </c>
      <c r="Z135" s="32">
        <f t="shared" si="31"/>
        <v>0</v>
      </c>
      <c r="AA135" s="32">
        <f t="shared" si="32"/>
        <v>0</v>
      </c>
      <c r="AB135" s="32">
        <f t="shared" si="33"/>
        <v>0</v>
      </c>
      <c r="AC135" s="32">
        <f t="shared" si="34"/>
        <v>0</v>
      </c>
      <c r="AD135" s="32">
        <f t="shared" si="35"/>
        <v>0</v>
      </c>
      <c r="AE135" s="9">
        <f t="shared" si="39"/>
        <v>0</v>
      </c>
      <c r="AF135" s="101" t="str">
        <f t="shared" si="36"/>
        <v/>
      </c>
    </row>
    <row r="136" spans="3:32" ht="30" customHeight="1" x14ac:dyDescent="0.3">
      <c r="C136" s="8">
        <v>86</v>
      </c>
      <c r="D136" s="100"/>
      <c r="E136" s="35"/>
      <c r="F136" s="44" t="str">
        <f>IFERROR(VLOOKUP(E136,Datengrundlage!$A$4:$M$502,2,FALSE),(""))</f>
        <v/>
      </c>
      <c r="G136" s="36" t="s">
        <v>55</v>
      </c>
      <c r="H136" s="44" t="str">
        <f>IFERROR(IF(AND(OR(E136=250,E136=434),G136="großkörnig"),"Leguminosenmischung, großkörnig",IF(AND(OR(E136=250,E136=434),G136="kleinkörnig"),"Leguminosenmischung, kleinkörnig",VLOOKUP(E136,Datengrundlage!$A$4:$M$502,6,FALSE))),"")</f>
        <v/>
      </c>
      <c r="I136" s="44" t="str">
        <f>IFERROR(VLOOKUP(E136,Datengrundlage!$A$4:$M$502,3,FALSE),"")</f>
        <v/>
      </c>
      <c r="J136" s="110" t="str">
        <f>IFERROR(VLOOKUP(E136,Datengrundlage!$A$3:$O$502,15,FALSE),"")</f>
        <v/>
      </c>
      <c r="K136" s="110" t="str">
        <f>IFERROR(VLOOKUP(E136,Datengrundlage!$A$3:$P$502,16,FALSE),"")</f>
        <v/>
      </c>
      <c r="L136" s="37"/>
      <c r="M136" s="48" t="str">
        <f t="shared" si="26"/>
        <v/>
      </c>
      <c r="N136" s="31">
        <f t="shared" si="27"/>
        <v>0</v>
      </c>
      <c r="O136" s="31" t="str">
        <f t="shared" si="28"/>
        <v/>
      </c>
      <c r="P136" s="31" t="str">
        <f t="shared" si="29"/>
        <v/>
      </c>
      <c r="Q136" s="631" t="s">
        <v>55</v>
      </c>
      <c r="R136" s="157">
        <f t="shared" si="37"/>
        <v>0</v>
      </c>
      <c r="S136" s="30" t="str">
        <f>IFERROR(IF(VLOOKUP(E136,Datengrundlage!$A$4:$M$502,10,FALSE)="x","ja",""),"")</f>
        <v/>
      </c>
      <c r="T136" s="30" t="str">
        <f>IFERROR(IF(VLOOKUP(E136,Datengrundlage!$A$4:$M$502,11,FALSE)="x","ja",""),"")</f>
        <v/>
      </c>
      <c r="U136" s="30" t="str">
        <f>IFERROR(IF(VLOOKUP(E136,Datengrundlage!$A$4:$M$502,12,FALSE)="x","ja",""),"")</f>
        <v/>
      </c>
      <c r="V136" s="110" t="str">
        <f>IFERROR(IF(Q136="ja",VLOOKUP(E136,Datengrundlage!$A$4:$M$502,13,FALSE),""),"")</f>
        <v/>
      </c>
      <c r="W136" s="8" t="str">
        <f t="shared" si="38"/>
        <v/>
      </c>
      <c r="X136" s="124" t="s">
        <v>54</v>
      </c>
      <c r="Y136" s="32">
        <f t="shared" si="30"/>
        <v>0</v>
      </c>
      <c r="Z136" s="32">
        <f t="shared" si="31"/>
        <v>0</v>
      </c>
      <c r="AA136" s="32">
        <f t="shared" si="32"/>
        <v>0</v>
      </c>
      <c r="AB136" s="32">
        <f t="shared" si="33"/>
        <v>0</v>
      </c>
      <c r="AC136" s="32">
        <f t="shared" si="34"/>
        <v>0</v>
      </c>
      <c r="AD136" s="32">
        <f t="shared" si="35"/>
        <v>0</v>
      </c>
      <c r="AE136" s="9">
        <f t="shared" si="39"/>
        <v>0</v>
      </c>
      <c r="AF136" s="101" t="str">
        <f t="shared" si="36"/>
        <v/>
      </c>
    </row>
    <row r="137" spans="3:32" ht="30" customHeight="1" x14ac:dyDescent="0.3">
      <c r="C137" s="8">
        <v>87</v>
      </c>
      <c r="D137" s="100"/>
      <c r="E137" s="35"/>
      <c r="F137" s="44" t="str">
        <f>IFERROR(VLOOKUP(E137,Datengrundlage!$A$4:$M$502,2,FALSE),(""))</f>
        <v/>
      </c>
      <c r="G137" s="36" t="s">
        <v>55</v>
      </c>
      <c r="H137" s="44" t="str">
        <f>IFERROR(IF(AND(OR(E137=250,E137=434),G137="großkörnig"),"Leguminosenmischung, großkörnig",IF(AND(OR(E137=250,E137=434),G137="kleinkörnig"),"Leguminosenmischung, kleinkörnig",VLOOKUP(E137,Datengrundlage!$A$4:$M$502,6,FALSE))),"")</f>
        <v/>
      </c>
      <c r="I137" s="44" t="str">
        <f>IFERROR(VLOOKUP(E137,Datengrundlage!$A$4:$M$502,3,FALSE),"")</f>
        <v/>
      </c>
      <c r="J137" s="110" t="str">
        <f>IFERROR(VLOOKUP(E137,Datengrundlage!$A$3:$O$502,15,FALSE),"")</f>
        <v/>
      </c>
      <c r="K137" s="110" t="str">
        <f>IFERROR(VLOOKUP(E137,Datengrundlage!$A$3:$P$502,16,FALSE),"")</f>
        <v/>
      </c>
      <c r="L137" s="37"/>
      <c r="M137" s="48" t="str">
        <f t="shared" si="26"/>
        <v/>
      </c>
      <c r="N137" s="31">
        <f t="shared" si="27"/>
        <v>0</v>
      </c>
      <c r="O137" s="31" t="str">
        <f t="shared" si="28"/>
        <v/>
      </c>
      <c r="P137" s="31" t="str">
        <f t="shared" si="29"/>
        <v/>
      </c>
      <c r="Q137" s="631" t="s">
        <v>55</v>
      </c>
      <c r="R137" s="157">
        <f t="shared" si="37"/>
        <v>0</v>
      </c>
      <c r="S137" s="30" t="str">
        <f>IFERROR(IF(VLOOKUP(E137,Datengrundlage!$A$4:$M$502,10,FALSE)="x","ja",""),"")</f>
        <v/>
      </c>
      <c r="T137" s="30" t="str">
        <f>IFERROR(IF(VLOOKUP(E137,Datengrundlage!$A$4:$M$502,11,FALSE)="x","ja",""),"")</f>
        <v/>
      </c>
      <c r="U137" s="30" t="str">
        <f>IFERROR(IF(VLOOKUP(E137,Datengrundlage!$A$4:$M$502,12,FALSE)="x","ja",""),"")</f>
        <v/>
      </c>
      <c r="V137" s="110" t="str">
        <f>IFERROR(IF(Q137="ja",VLOOKUP(E137,Datengrundlage!$A$4:$M$502,13,FALSE),""),"")</f>
        <v/>
      </c>
      <c r="W137" s="8" t="str">
        <f t="shared" si="38"/>
        <v/>
      </c>
      <c r="X137" s="124" t="s">
        <v>54</v>
      </c>
      <c r="Y137" s="32">
        <f t="shared" si="30"/>
        <v>0</v>
      </c>
      <c r="Z137" s="32">
        <f t="shared" si="31"/>
        <v>0</v>
      </c>
      <c r="AA137" s="32">
        <f t="shared" si="32"/>
        <v>0</v>
      </c>
      <c r="AB137" s="32">
        <f t="shared" si="33"/>
        <v>0</v>
      </c>
      <c r="AC137" s="32">
        <f t="shared" si="34"/>
        <v>0</v>
      </c>
      <c r="AD137" s="32">
        <f t="shared" si="35"/>
        <v>0</v>
      </c>
      <c r="AE137" s="9">
        <f t="shared" si="39"/>
        <v>0</v>
      </c>
      <c r="AF137" s="101" t="str">
        <f t="shared" si="36"/>
        <v/>
      </c>
    </row>
    <row r="138" spans="3:32" ht="30" customHeight="1" x14ac:dyDescent="0.3">
      <c r="C138" s="8">
        <v>88</v>
      </c>
      <c r="D138" s="100"/>
      <c r="E138" s="35"/>
      <c r="F138" s="44" t="str">
        <f>IFERROR(VLOOKUP(E138,Datengrundlage!$A$4:$M$502,2,FALSE),(""))</f>
        <v/>
      </c>
      <c r="G138" s="36" t="s">
        <v>55</v>
      </c>
      <c r="H138" s="44" t="str">
        <f>IFERROR(IF(AND(OR(E138=250,E138=434),G138="großkörnig"),"Leguminosenmischung, großkörnig",IF(AND(OR(E138=250,E138=434),G138="kleinkörnig"),"Leguminosenmischung, kleinkörnig",VLOOKUP(E138,Datengrundlage!$A$4:$M$502,6,FALSE))),"")</f>
        <v/>
      </c>
      <c r="I138" s="44" t="str">
        <f>IFERROR(VLOOKUP(E138,Datengrundlage!$A$4:$M$502,3,FALSE),"")</f>
        <v/>
      </c>
      <c r="J138" s="110" t="str">
        <f>IFERROR(VLOOKUP(E138,Datengrundlage!$A$3:$O$502,15,FALSE),"")</f>
        <v/>
      </c>
      <c r="K138" s="110" t="str">
        <f>IFERROR(VLOOKUP(E138,Datengrundlage!$A$3:$P$502,16,FALSE),"")</f>
        <v/>
      </c>
      <c r="L138" s="37"/>
      <c r="M138" s="48" t="str">
        <f t="shared" si="26"/>
        <v/>
      </c>
      <c r="N138" s="31">
        <f t="shared" si="27"/>
        <v>0</v>
      </c>
      <c r="O138" s="31" t="str">
        <f t="shared" si="28"/>
        <v/>
      </c>
      <c r="P138" s="31" t="str">
        <f t="shared" si="29"/>
        <v/>
      </c>
      <c r="Q138" s="631" t="s">
        <v>55</v>
      </c>
      <c r="R138" s="157">
        <f t="shared" si="37"/>
        <v>0</v>
      </c>
      <c r="S138" s="30" t="str">
        <f>IFERROR(IF(VLOOKUP(E138,Datengrundlage!$A$4:$M$502,10,FALSE)="x","ja",""),"")</f>
        <v/>
      </c>
      <c r="T138" s="30" t="str">
        <f>IFERROR(IF(VLOOKUP(E138,Datengrundlage!$A$4:$M$502,11,FALSE)="x","ja",""),"")</f>
        <v/>
      </c>
      <c r="U138" s="30" t="str">
        <f>IFERROR(IF(VLOOKUP(E138,Datengrundlage!$A$4:$M$502,12,FALSE)="x","ja",""),"")</f>
        <v/>
      </c>
      <c r="V138" s="110" t="str">
        <f>IFERROR(IF(Q138="ja",VLOOKUP(E138,Datengrundlage!$A$4:$M$502,13,FALSE),""),"")</f>
        <v/>
      </c>
      <c r="W138" s="8" t="str">
        <f t="shared" si="38"/>
        <v/>
      </c>
      <c r="X138" s="124" t="s">
        <v>54</v>
      </c>
      <c r="Y138" s="32">
        <f t="shared" si="30"/>
        <v>0</v>
      </c>
      <c r="Z138" s="32">
        <f t="shared" si="31"/>
        <v>0</v>
      </c>
      <c r="AA138" s="32">
        <f t="shared" si="32"/>
        <v>0</v>
      </c>
      <c r="AB138" s="32">
        <f t="shared" si="33"/>
        <v>0</v>
      </c>
      <c r="AC138" s="32">
        <f t="shared" si="34"/>
        <v>0</v>
      </c>
      <c r="AD138" s="32">
        <f t="shared" si="35"/>
        <v>0</v>
      </c>
      <c r="AE138" s="9">
        <f t="shared" si="39"/>
        <v>0</v>
      </c>
      <c r="AF138" s="101" t="str">
        <f t="shared" si="36"/>
        <v/>
      </c>
    </row>
    <row r="139" spans="3:32" ht="30" customHeight="1" x14ac:dyDescent="0.3">
      <c r="C139" s="8">
        <v>89</v>
      </c>
      <c r="D139" s="100"/>
      <c r="E139" s="35"/>
      <c r="F139" s="44" t="str">
        <f>IFERROR(VLOOKUP(E139,Datengrundlage!$A$4:$M$502,2,FALSE),(""))</f>
        <v/>
      </c>
      <c r="G139" s="36" t="s">
        <v>55</v>
      </c>
      <c r="H139" s="44" t="str">
        <f>IFERROR(IF(AND(OR(E139=250,E139=434),G139="großkörnig"),"Leguminosenmischung, großkörnig",IF(AND(OR(E139=250,E139=434),G139="kleinkörnig"),"Leguminosenmischung, kleinkörnig",VLOOKUP(E139,Datengrundlage!$A$4:$M$502,6,FALSE))),"")</f>
        <v/>
      </c>
      <c r="I139" s="44" t="str">
        <f>IFERROR(VLOOKUP(E139,Datengrundlage!$A$4:$M$502,3,FALSE),"")</f>
        <v/>
      </c>
      <c r="J139" s="110" t="str">
        <f>IFERROR(VLOOKUP(E139,Datengrundlage!$A$3:$O$502,15,FALSE),"")</f>
        <v/>
      </c>
      <c r="K139" s="110" t="str">
        <f>IFERROR(VLOOKUP(E139,Datengrundlage!$A$3:$P$502,16,FALSE),"")</f>
        <v/>
      </c>
      <c r="L139" s="37"/>
      <c r="M139" s="48" t="str">
        <f t="shared" si="26"/>
        <v/>
      </c>
      <c r="N139" s="31">
        <f t="shared" si="27"/>
        <v>0</v>
      </c>
      <c r="O139" s="31" t="str">
        <f t="shared" si="28"/>
        <v/>
      </c>
      <c r="P139" s="31" t="str">
        <f t="shared" si="29"/>
        <v/>
      </c>
      <c r="Q139" s="631" t="s">
        <v>55</v>
      </c>
      <c r="R139" s="157">
        <f t="shared" si="37"/>
        <v>0</v>
      </c>
      <c r="S139" s="30" t="str">
        <f>IFERROR(IF(VLOOKUP(E139,Datengrundlage!$A$4:$M$502,10,FALSE)="x","ja",""),"")</f>
        <v/>
      </c>
      <c r="T139" s="30" t="str">
        <f>IFERROR(IF(VLOOKUP(E139,Datengrundlage!$A$4:$M$502,11,FALSE)="x","ja",""),"")</f>
        <v/>
      </c>
      <c r="U139" s="30" t="str">
        <f>IFERROR(IF(VLOOKUP(E139,Datengrundlage!$A$4:$M$502,12,FALSE)="x","ja",""),"")</f>
        <v/>
      </c>
      <c r="V139" s="110" t="str">
        <f>IFERROR(IF(Q139="ja",VLOOKUP(E139,Datengrundlage!$A$4:$M$502,13,FALSE),""),"")</f>
        <v/>
      </c>
      <c r="W139" s="8" t="str">
        <f t="shared" si="38"/>
        <v/>
      </c>
      <c r="X139" s="124" t="s">
        <v>54</v>
      </c>
      <c r="Y139" s="32">
        <f t="shared" si="30"/>
        <v>0</v>
      </c>
      <c r="Z139" s="32">
        <f t="shared" si="31"/>
        <v>0</v>
      </c>
      <c r="AA139" s="32">
        <f t="shared" si="32"/>
        <v>0</v>
      </c>
      <c r="AB139" s="32">
        <f t="shared" si="33"/>
        <v>0</v>
      </c>
      <c r="AC139" s="32">
        <f t="shared" si="34"/>
        <v>0</v>
      </c>
      <c r="AD139" s="32">
        <f t="shared" si="35"/>
        <v>0</v>
      </c>
      <c r="AE139" s="9">
        <f t="shared" si="39"/>
        <v>0</v>
      </c>
      <c r="AF139" s="101" t="str">
        <f t="shared" si="36"/>
        <v/>
      </c>
    </row>
    <row r="140" spans="3:32" ht="30" customHeight="1" x14ac:dyDescent="0.3">
      <c r="C140" s="8">
        <v>90</v>
      </c>
      <c r="D140" s="100"/>
      <c r="E140" s="35"/>
      <c r="F140" s="44" t="str">
        <f>IFERROR(VLOOKUP(E140,Datengrundlage!$A$4:$M$502,2,FALSE),(""))</f>
        <v/>
      </c>
      <c r="G140" s="36" t="s">
        <v>55</v>
      </c>
      <c r="H140" s="44" t="str">
        <f>IFERROR(IF(AND(OR(E140=250,E140=434),G140="großkörnig"),"Leguminosenmischung, großkörnig",IF(AND(OR(E140=250,E140=434),G140="kleinkörnig"),"Leguminosenmischung, kleinkörnig",VLOOKUP(E140,Datengrundlage!$A$4:$M$502,6,FALSE))),"")</f>
        <v/>
      </c>
      <c r="I140" s="44" t="str">
        <f>IFERROR(VLOOKUP(E140,Datengrundlage!$A$4:$M$502,3,FALSE),"")</f>
        <v/>
      </c>
      <c r="J140" s="110" t="str">
        <f>IFERROR(VLOOKUP(E140,Datengrundlage!$A$3:$O$502,15,FALSE),"")</f>
        <v/>
      </c>
      <c r="K140" s="110" t="str">
        <f>IFERROR(VLOOKUP(E140,Datengrundlage!$A$3:$P$502,16,FALSE),"")</f>
        <v/>
      </c>
      <c r="L140" s="37"/>
      <c r="M140" s="48" t="str">
        <f t="shared" si="26"/>
        <v/>
      </c>
      <c r="N140" s="31">
        <f t="shared" si="27"/>
        <v>0</v>
      </c>
      <c r="O140" s="31" t="str">
        <f t="shared" si="28"/>
        <v/>
      </c>
      <c r="P140" s="31" t="str">
        <f t="shared" si="29"/>
        <v/>
      </c>
      <c r="Q140" s="631" t="s">
        <v>55</v>
      </c>
      <c r="R140" s="157">
        <f t="shared" si="37"/>
        <v>0</v>
      </c>
      <c r="S140" s="30" t="str">
        <f>IFERROR(IF(VLOOKUP(E140,Datengrundlage!$A$4:$M$502,10,FALSE)="x","ja",""),"")</f>
        <v/>
      </c>
      <c r="T140" s="30" t="str">
        <f>IFERROR(IF(VLOOKUP(E140,Datengrundlage!$A$4:$M$502,11,FALSE)="x","ja",""),"")</f>
        <v/>
      </c>
      <c r="U140" s="30" t="str">
        <f>IFERROR(IF(VLOOKUP(E140,Datengrundlage!$A$4:$M$502,12,FALSE)="x","ja",""),"")</f>
        <v/>
      </c>
      <c r="V140" s="110" t="str">
        <f>IFERROR(IF(Q140="ja",VLOOKUP(E140,Datengrundlage!$A$4:$M$502,13,FALSE),""),"")</f>
        <v/>
      </c>
      <c r="W140" s="8" t="str">
        <f t="shared" si="38"/>
        <v/>
      </c>
      <c r="X140" s="124" t="s">
        <v>54</v>
      </c>
      <c r="Y140" s="32">
        <f t="shared" si="30"/>
        <v>0</v>
      </c>
      <c r="Z140" s="32">
        <f t="shared" si="31"/>
        <v>0</v>
      </c>
      <c r="AA140" s="32">
        <f t="shared" si="32"/>
        <v>0</v>
      </c>
      <c r="AB140" s="32">
        <f t="shared" si="33"/>
        <v>0</v>
      </c>
      <c r="AC140" s="32">
        <f t="shared" si="34"/>
        <v>0</v>
      </c>
      <c r="AD140" s="32">
        <f t="shared" si="35"/>
        <v>0</v>
      </c>
      <c r="AE140" s="9">
        <f t="shared" si="39"/>
        <v>0</v>
      </c>
      <c r="AF140" s="101" t="str">
        <f t="shared" si="36"/>
        <v/>
      </c>
    </row>
    <row r="141" spans="3:32" ht="30" customHeight="1" x14ac:dyDescent="0.3">
      <c r="C141" s="8">
        <v>91</v>
      </c>
      <c r="D141" s="100"/>
      <c r="E141" s="35"/>
      <c r="F141" s="44" t="str">
        <f>IFERROR(VLOOKUP(E141,Datengrundlage!$A$4:$M$502,2,FALSE),(""))</f>
        <v/>
      </c>
      <c r="G141" s="36" t="s">
        <v>55</v>
      </c>
      <c r="H141" s="44" t="str">
        <f>IFERROR(IF(AND(OR(E141=250,E141=434),G141="großkörnig"),"Leguminosenmischung, großkörnig",IF(AND(OR(E141=250,E141=434),G141="kleinkörnig"),"Leguminosenmischung, kleinkörnig",VLOOKUP(E141,Datengrundlage!$A$4:$M$502,6,FALSE))),"")</f>
        <v/>
      </c>
      <c r="I141" s="44" t="str">
        <f>IFERROR(VLOOKUP(E141,Datengrundlage!$A$4:$M$502,3,FALSE),"")</f>
        <v/>
      </c>
      <c r="J141" s="110" t="str">
        <f>IFERROR(VLOOKUP(E141,Datengrundlage!$A$3:$O$502,15,FALSE),"")</f>
        <v/>
      </c>
      <c r="K141" s="110" t="str">
        <f>IFERROR(VLOOKUP(E141,Datengrundlage!$A$3:$P$502,16,FALSE),"")</f>
        <v/>
      </c>
      <c r="L141" s="37"/>
      <c r="M141" s="48" t="str">
        <f t="shared" si="26"/>
        <v/>
      </c>
      <c r="N141" s="31">
        <f t="shared" si="27"/>
        <v>0</v>
      </c>
      <c r="O141" s="31" t="str">
        <f t="shared" si="28"/>
        <v/>
      </c>
      <c r="P141" s="31" t="str">
        <f t="shared" si="29"/>
        <v/>
      </c>
      <c r="Q141" s="631" t="s">
        <v>55</v>
      </c>
      <c r="R141" s="157">
        <f t="shared" si="37"/>
        <v>0</v>
      </c>
      <c r="S141" s="30" t="str">
        <f>IFERROR(IF(VLOOKUP(E141,Datengrundlage!$A$4:$M$502,10,FALSE)="x","ja",""),"")</f>
        <v/>
      </c>
      <c r="T141" s="30" t="str">
        <f>IFERROR(IF(VLOOKUP(E141,Datengrundlage!$A$4:$M$502,11,FALSE)="x","ja",""),"")</f>
        <v/>
      </c>
      <c r="U141" s="30" t="str">
        <f>IFERROR(IF(VLOOKUP(E141,Datengrundlage!$A$4:$M$502,12,FALSE)="x","ja",""),"")</f>
        <v/>
      </c>
      <c r="V141" s="110" t="str">
        <f>IFERROR(IF(Q141="ja",VLOOKUP(E141,Datengrundlage!$A$4:$M$502,13,FALSE),""),"")</f>
        <v/>
      </c>
      <c r="W141" s="8" t="str">
        <f t="shared" si="38"/>
        <v/>
      </c>
      <c r="X141" s="124" t="s">
        <v>54</v>
      </c>
      <c r="Y141" s="32">
        <f t="shared" si="30"/>
        <v>0</v>
      </c>
      <c r="Z141" s="32">
        <f t="shared" si="31"/>
        <v>0</v>
      </c>
      <c r="AA141" s="32">
        <f t="shared" si="32"/>
        <v>0</v>
      </c>
      <c r="AB141" s="32">
        <f t="shared" si="33"/>
        <v>0</v>
      </c>
      <c r="AC141" s="32">
        <f t="shared" si="34"/>
        <v>0</v>
      </c>
      <c r="AD141" s="32">
        <f t="shared" si="35"/>
        <v>0</v>
      </c>
      <c r="AE141" s="9">
        <f t="shared" si="39"/>
        <v>0</v>
      </c>
      <c r="AF141" s="101" t="str">
        <f t="shared" si="36"/>
        <v/>
      </c>
    </row>
    <row r="142" spans="3:32" ht="30" customHeight="1" x14ac:dyDescent="0.3">
      <c r="C142" s="8">
        <v>92</v>
      </c>
      <c r="D142" s="100"/>
      <c r="E142" s="35"/>
      <c r="F142" s="44" t="str">
        <f>IFERROR(VLOOKUP(E142,Datengrundlage!$A$4:$M$502,2,FALSE),(""))</f>
        <v/>
      </c>
      <c r="G142" s="36" t="s">
        <v>55</v>
      </c>
      <c r="H142" s="44" t="str">
        <f>IFERROR(IF(AND(OR(E142=250,E142=434),G142="großkörnig"),"Leguminosenmischung, großkörnig",IF(AND(OR(E142=250,E142=434),G142="kleinkörnig"),"Leguminosenmischung, kleinkörnig",VLOOKUP(E142,Datengrundlage!$A$4:$M$502,6,FALSE))),"")</f>
        <v/>
      </c>
      <c r="I142" s="44" t="str">
        <f>IFERROR(VLOOKUP(E142,Datengrundlage!$A$4:$M$502,3,FALSE),"")</f>
        <v/>
      </c>
      <c r="J142" s="110" t="str">
        <f>IFERROR(VLOOKUP(E142,Datengrundlage!$A$3:$O$502,15,FALSE),"")</f>
        <v/>
      </c>
      <c r="K142" s="110" t="str">
        <f>IFERROR(VLOOKUP(E142,Datengrundlage!$A$3:$P$502,16,FALSE),"")</f>
        <v/>
      </c>
      <c r="L142" s="37"/>
      <c r="M142" s="48" t="str">
        <f t="shared" si="26"/>
        <v/>
      </c>
      <c r="N142" s="31">
        <f t="shared" si="27"/>
        <v>0</v>
      </c>
      <c r="O142" s="31" t="str">
        <f t="shared" si="28"/>
        <v/>
      </c>
      <c r="P142" s="31" t="str">
        <f t="shared" si="29"/>
        <v/>
      </c>
      <c r="Q142" s="631" t="s">
        <v>55</v>
      </c>
      <c r="R142" s="157">
        <f t="shared" si="37"/>
        <v>0</v>
      </c>
      <c r="S142" s="30" t="str">
        <f>IFERROR(IF(VLOOKUP(E142,Datengrundlage!$A$4:$M$502,10,FALSE)="x","ja",""),"")</f>
        <v/>
      </c>
      <c r="T142" s="30" t="str">
        <f>IFERROR(IF(VLOOKUP(E142,Datengrundlage!$A$4:$M$502,11,FALSE)="x","ja",""),"")</f>
        <v/>
      </c>
      <c r="U142" s="30" t="str">
        <f>IFERROR(IF(VLOOKUP(E142,Datengrundlage!$A$4:$M$502,12,FALSE)="x","ja",""),"")</f>
        <v/>
      </c>
      <c r="V142" s="110" t="str">
        <f>IFERROR(IF(Q142="ja",VLOOKUP(E142,Datengrundlage!$A$4:$M$502,13,FALSE),""),"")</f>
        <v/>
      </c>
      <c r="W142" s="8" t="str">
        <f t="shared" si="38"/>
        <v/>
      </c>
      <c r="X142" s="124" t="s">
        <v>54</v>
      </c>
      <c r="Y142" s="32">
        <f t="shared" si="30"/>
        <v>0</v>
      </c>
      <c r="Z142" s="32">
        <f t="shared" si="31"/>
        <v>0</v>
      </c>
      <c r="AA142" s="32">
        <f t="shared" si="32"/>
        <v>0</v>
      </c>
      <c r="AB142" s="32">
        <f t="shared" si="33"/>
        <v>0</v>
      </c>
      <c r="AC142" s="32">
        <f t="shared" si="34"/>
        <v>0</v>
      </c>
      <c r="AD142" s="32">
        <f t="shared" si="35"/>
        <v>0</v>
      </c>
      <c r="AE142" s="9">
        <f t="shared" si="39"/>
        <v>0</v>
      </c>
      <c r="AF142" s="101" t="str">
        <f t="shared" si="36"/>
        <v/>
      </c>
    </row>
    <row r="143" spans="3:32" ht="30" customHeight="1" x14ac:dyDescent="0.3">
      <c r="C143" s="8">
        <v>93</v>
      </c>
      <c r="D143" s="100"/>
      <c r="E143" s="35"/>
      <c r="F143" s="44" t="str">
        <f>IFERROR(VLOOKUP(E143,Datengrundlage!$A$4:$M$502,2,FALSE),(""))</f>
        <v/>
      </c>
      <c r="G143" s="36" t="s">
        <v>55</v>
      </c>
      <c r="H143" s="44" t="str">
        <f>IFERROR(IF(AND(OR(E143=250,E143=434),G143="großkörnig"),"Leguminosenmischung, großkörnig",IF(AND(OR(E143=250,E143=434),G143="kleinkörnig"),"Leguminosenmischung, kleinkörnig",VLOOKUP(E143,Datengrundlage!$A$4:$M$502,6,FALSE))),"")</f>
        <v/>
      </c>
      <c r="I143" s="44" t="str">
        <f>IFERROR(VLOOKUP(E143,Datengrundlage!$A$4:$M$502,3,FALSE),"")</f>
        <v/>
      </c>
      <c r="J143" s="110" t="str">
        <f>IFERROR(VLOOKUP(E143,Datengrundlage!$A$3:$O$502,15,FALSE),"")</f>
        <v/>
      </c>
      <c r="K143" s="110" t="str">
        <f>IFERROR(VLOOKUP(E143,Datengrundlage!$A$3:$P$502,16,FALSE),"")</f>
        <v/>
      </c>
      <c r="L143" s="37"/>
      <c r="M143" s="48" t="str">
        <f t="shared" si="26"/>
        <v/>
      </c>
      <c r="N143" s="31">
        <f t="shared" si="27"/>
        <v>0</v>
      </c>
      <c r="O143" s="31" t="str">
        <f t="shared" si="28"/>
        <v/>
      </c>
      <c r="P143" s="31" t="str">
        <f t="shared" si="29"/>
        <v/>
      </c>
      <c r="Q143" s="631" t="s">
        <v>55</v>
      </c>
      <c r="R143" s="157">
        <f t="shared" si="37"/>
        <v>0</v>
      </c>
      <c r="S143" s="30" t="str">
        <f>IFERROR(IF(VLOOKUP(E143,Datengrundlage!$A$4:$M$502,10,FALSE)="x","ja",""),"")</f>
        <v/>
      </c>
      <c r="T143" s="30" t="str">
        <f>IFERROR(IF(VLOOKUP(E143,Datengrundlage!$A$4:$M$502,11,FALSE)="x","ja",""),"")</f>
        <v/>
      </c>
      <c r="U143" s="30" t="str">
        <f>IFERROR(IF(VLOOKUP(E143,Datengrundlage!$A$4:$M$502,12,FALSE)="x","ja",""),"")</f>
        <v/>
      </c>
      <c r="V143" s="110" t="str">
        <f>IFERROR(IF(Q143="ja",VLOOKUP(E143,Datengrundlage!$A$4:$M$502,13,FALSE),""),"")</f>
        <v/>
      </c>
      <c r="W143" s="8" t="str">
        <f t="shared" si="38"/>
        <v/>
      </c>
      <c r="X143" s="124" t="s">
        <v>54</v>
      </c>
      <c r="Y143" s="32">
        <f t="shared" si="30"/>
        <v>0</v>
      </c>
      <c r="Z143" s="32">
        <f t="shared" si="31"/>
        <v>0</v>
      </c>
      <c r="AA143" s="32">
        <f t="shared" si="32"/>
        <v>0</v>
      </c>
      <c r="AB143" s="32">
        <f t="shared" si="33"/>
        <v>0</v>
      </c>
      <c r="AC143" s="32">
        <f t="shared" si="34"/>
        <v>0</v>
      </c>
      <c r="AD143" s="32">
        <f t="shared" si="35"/>
        <v>0</v>
      </c>
      <c r="AE143" s="9">
        <f t="shared" si="39"/>
        <v>0</v>
      </c>
      <c r="AF143" s="101" t="str">
        <f t="shared" si="36"/>
        <v/>
      </c>
    </row>
    <row r="144" spans="3:32" ht="30" customHeight="1" x14ac:dyDescent="0.3">
      <c r="C144" s="8">
        <v>94</v>
      </c>
      <c r="D144" s="100"/>
      <c r="E144" s="35"/>
      <c r="F144" s="44" t="str">
        <f>IFERROR(VLOOKUP(E144,Datengrundlage!$A$4:$M$502,2,FALSE),(""))</f>
        <v/>
      </c>
      <c r="G144" s="36" t="s">
        <v>55</v>
      </c>
      <c r="H144" s="44" t="str">
        <f>IFERROR(IF(AND(OR(E144=250,E144=434),G144="großkörnig"),"Leguminosenmischung, großkörnig",IF(AND(OR(E144=250,E144=434),G144="kleinkörnig"),"Leguminosenmischung, kleinkörnig",VLOOKUP(E144,Datengrundlage!$A$4:$M$502,6,FALSE))),"")</f>
        <v/>
      </c>
      <c r="I144" s="44" t="str">
        <f>IFERROR(VLOOKUP(E144,Datengrundlage!$A$4:$M$502,3,FALSE),"")</f>
        <v/>
      </c>
      <c r="J144" s="110" t="str">
        <f>IFERROR(VLOOKUP(E144,Datengrundlage!$A$3:$O$502,15,FALSE),"")</f>
        <v/>
      </c>
      <c r="K144" s="110" t="str">
        <f>IFERROR(VLOOKUP(E144,Datengrundlage!$A$3:$P$502,16,FALSE),"")</f>
        <v/>
      </c>
      <c r="L144" s="37"/>
      <c r="M144" s="48" t="str">
        <f t="shared" si="26"/>
        <v/>
      </c>
      <c r="N144" s="31">
        <f t="shared" si="27"/>
        <v>0</v>
      </c>
      <c r="O144" s="31" t="str">
        <f t="shared" si="28"/>
        <v/>
      </c>
      <c r="P144" s="31" t="str">
        <f t="shared" si="29"/>
        <v/>
      </c>
      <c r="Q144" s="631" t="s">
        <v>55</v>
      </c>
      <c r="R144" s="157">
        <f t="shared" si="37"/>
        <v>0</v>
      </c>
      <c r="S144" s="30" t="str">
        <f>IFERROR(IF(VLOOKUP(E144,Datengrundlage!$A$4:$M$502,10,FALSE)="x","ja",""),"")</f>
        <v/>
      </c>
      <c r="T144" s="30" t="str">
        <f>IFERROR(IF(VLOOKUP(E144,Datengrundlage!$A$4:$M$502,11,FALSE)="x","ja",""),"")</f>
        <v/>
      </c>
      <c r="U144" s="30" t="str">
        <f>IFERROR(IF(VLOOKUP(E144,Datengrundlage!$A$4:$M$502,12,FALSE)="x","ja",""),"")</f>
        <v/>
      </c>
      <c r="V144" s="110" t="str">
        <f>IFERROR(IF(Q144="ja",VLOOKUP(E144,Datengrundlage!$A$4:$M$502,13,FALSE),""),"")</f>
        <v/>
      </c>
      <c r="W144" s="8" t="str">
        <f t="shared" si="38"/>
        <v/>
      </c>
      <c r="X144" s="124" t="s">
        <v>54</v>
      </c>
      <c r="Y144" s="32">
        <f t="shared" si="30"/>
        <v>0</v>
      </c>
      <c r="Z144" s="32">
        <f t="shared" si="31"/>
        <v>0</v>
      </c>
      <c r="AA144" s="32">
        <f t="shared" si="32"/>
        <v>0</v>
      </c>
      <c r="AB144" s="32">
        <f t="shared" si="33"/>
        <v>0</v>
      </c>
      <c r="AC144" s="32">
        <f t="shared" si="34"/>
        <v>0</v>
      </c>
      <c r="AD144" s="32">
        <f t="shared" si="35"/>
        <v>0</v>
      </c>
      <c r="AE144" s="9">
        <f t="shared" si="39"/>
        <v>0</v>
      </c>
      <c r="AF144" s="101" t="str">
        <f t="shared" si="36"/>
        <v/>
      </c>
    </row>
    <row r="145" spans="3:32" ht="30" customHeight="1" x14ac:dyDescent="0.3">
      <c r="C145" s="8">
        <v>95</v>
      </c>
      <c r="D145" s="100"/>
      <c r="E145" s="35"/>
      <c r="F145" s="44" t="str">
        <f>IFERROR(VLOOKUP(E145,Datengrundlage!$A$4:$M$502,2,FALSE),(""))</f>
        <v/>
      </c>
      <c r="G145" s="36" t="s">
        <v>55</v>
      </c>
      <c r="H145" s="44" t="str">
        <f>IFERROR(IF(AND(OR(E145=250,E145=434),G145="großkörnig"),"Leguminosenmischung, großkörnig",IF(AND(OR(E145=250,E145=434),G145="kleinkörnig"),"Leguminosenmischung, kleinkörnig",VLOOKUP(E145,Datengrundlage!$A$4:$M$502,6,FALSE))),"")</f>
        <v/>
      </c>
      <c r="I145" s="44" t="str">
        <f>IFERROR(VLOOKUP(E145,Datengrundlage!$A$4:$M$502,3,FALSE),"")</f>
        <v/>
      </c>
      <c r="J145" s="110" t="str">
        <f>IFERROR(VLOOKUP(E145,Datengrundlage!$A$3:$O$502,15,FALSE),"")</f>
        <v/>
      </c>
      <c r="K145" s="110" t="str">
        <f>IFERROR(VLOOKUP(E145,Datengrundlage!$A$3:$P$502,16,FALSE),"")</f>
        <v/>
      </c>
      <c r="L145" s="37"/>
      <c r="M145" s="48" t="str">
        <f t="shared" si="26"/>
        <v/>
      </c>
      <c r="N145" s="31">
        <f t="shared" si="27"/>
        <v>0</v>
      </c>
      <c r="O145" s="31" t="str">
        <f t="shared" si="28"/>
        <v/>
      </c>
      <c r="P145" s="31" t="str">
        <f t="shared" si="29"/>
        <v/>
      </c>
      <c r="Q145" s="631" t="s">
        <v>55</v>
      </c>
      <c r="R145" s="157">
        <f t="shared" si="37"/>
        <v>0</v>
      </c>
      <c r="S145" s="30" t="str">
        <f>IFERROR(IF(VLOOKUP(E145,Datengrundlage!$A$4:$M$502,10,FALSE)="x","ja",""),"")</f>
        <v/>
      </c>
      <c r="T145" s="30" t="str">
        <f>IFERROR(IF(VLOOKUP(E145,Datengrundlage!$A$4:$M$502,11,FALSE)="x","ja",""),"")</f>
        <v/>
      </c>
      <c r="U145" s="30" t="str">
        <f>IFERROR(IF(VLOOKUP(E145,Datengrundlage!$A$4:$M$502,12,FALSE)="x","ja",""),"")</f>
        <v/>
      </c>
      <c r="V145" s="110" t="str">
        <f>IFERROR(IF(Q145="ja",VLOOKUP(E145,Datengrundlage!$A$4:$M$502,13,FALSE),""),"")</f>
        <v/>
      </c>
      <c r="W145" s="8" t="str">
        <f t="shared" si="38"/>
        <v/>
      </c>
      <c r="X145" s="124" t="s">
        <v>54</v>
      </c>
      <c r="Y145" s="32">
        <f t="shared" si="30"/>
        <v>0</v>
      </c>
      <c r="Z145" s="32">
        <f t="shared" si="31"/>
        <v>0</v>
      </c>
      <c r="AA145" s="32">
        <f t="shared" si="32"/>
        <v>0</v>
      </c>
      <c r="AB145" s="32">
        <f t="shared" si="33"/>
        <v>0</v>
      </c>
      <c r="AC145" s="32">
        <f t="shared" si="34"/>
        <v>0</v>
      </c>
      <c r="AD145" s="32">
        <f t="shared" si="35"/>
        <v>0</v>
      </c>
      <c r="AE145" s="9">
        <f t="shared" si="39"/>
        <v>0</v>
      </c>
      <c r="AF145" s="101" t="str">
        <f t="shared" si="36"/>
        <v/>
      </c>
    </row>
    <row r="146" spans="3:32" ht="30" customHeight="1" x14ac:dyDescent="0.3">
      <c r="C146" s="8">
        <v>96</v>
      </c>
      <c r="D146" s="100"/>
      <c r="E146" s="35"/>
      <c r="F146" s="44" t="str">
        <f>IFERROR(VLOOKUP(E146,Datengrundlage!$A$4:$M$502,2,FALSE),(""))</f>
        <v/>
      </c>
      <c r="G146" s="36" t="s">
        <v>55</v>
      </c>
      <c r="H146" s="44" t="str">
        <f>IFERROR(IF(AND(OR(E146=250,E146=434),G146="großkörnig"),"Leguminosenmischung, großkörnig",IF(AND(OR(E146=250,E146=434),G146="kleinkörnig"),"Leguminosenmischung, kleinkörnig",VLOOKUP(E146,Datengrundlage!$A$4:$M$502,6,FALSE))),"")</f>
        <v/>
      </c>
      <c r="I146" s="44" t="str">
        <f>IFERROR(VLOOKUP(E146,Datengrundlage!$A$4:$M$502,3,FALSE),"")</f>
        <v/>
      </c>
      <c r="J146" s="110" t="str">
        <f>IFERROR(VLOOKUP(E146,Datengrundlage!$A$3:$O$502,15,FALSE),"")</f>
        <v/>
      </c>
      <c r="K146" s="110" t="str">
        <f>IFERROR(VLOOKUP(E146,Datengrundlage!$A$3:$P$502,16,FALSE),"")</f>
        <v/>
      </c>
      <c r="L146" s="37"/>
      <c r="M146" s="48" t="str">
        <f t="shared" si="26"/>
        <v/>
      </c>
      <c r="N146" s="31">
        <f t="shared" si="27"/>
        <v>0</v>
      </c>
      <c r="O146" s="31" t="str">
        <f t="shared" si="28"/>
        <v/>
      </c>
      <c r="P146" s="31" t="str">
        <f t="shared" si="29"/>
        <v/>
      </c>
      <c r="Q146" s="631" t="s">
        <v>55</v>
      </c>
      <c r="R146" s="157">
        <f t="shared" si="37"/>
        <v>0</v>
      </c>
      <c r="S146" s="30" t="str">
        <f>IFERROR(IF(VLOOKUP(E146,Datengrundlage!$A$4:$M$502,10,FALSE)="x","ja",""),"")</f>
        <v/>
      </c>
      <c r="T146" s="30" t="str">
        <f>IFERROR(IF(VLOOKUP(E146,Datengrundlage!$A$4:$M$502,11,FALSE)="x","ja",""),"")</f>
        <v/>
      </c>
      <c r="U146" s="30" t="str">
        <f>IFERROR(IF(VLOOKUP(E146,Datengrundlage!$A$4:$M$502,12,FALSE)="x","ja",""),"")</f>
        <v/>
      </c>
      <c r="V146" s="110" t="str">
        <f>IFERROR(IF(Q146="ja",VLOOKUP(E146,Datengrundlage!$A$4:$M$502,13,FALSE),""),"")</f>
        <v/>
      </c>
      <c r="W146" s="8" t="str">
        <f t="shared" si="38"/>
        <v/>
      </c>
      <c r="X146" s="124" t="s">
        <v>54</v>
      </c>
      <c r="Y146" s="32">
        <f t="shared" si="30"/>
        <v>0</v>
      </c>
      <c r="Z146" s="32">
        <f t="shared" si="31"/>
        <v>0</v>
      </c>
      <c r="AA146" s="32">
        <f t="shared" si="32"/>
        <v>0</v>
      </c>
      <c r="AB146" s="32">
        <f t="shared" si="33"/>
        <v>0</v>
      </c>
      <c r="AC146" s="32">
        <f t="shared" si="34"/>
        <v>0</v>
      </c>
      <c r="AD146" s="32">
        <f t="shared" si="35"/>
        <v>0</v>
      </c>
      <c r="AE146" s="9">
        <f t="shared" si="39"/>
        <v>0</v>
      </c>
      <c r="AF146" s="101" t="str">
        <f t="shared" si="36"/>
        <v/>
      </c>
    </row>
    <row r="147" spans="3:32" ht="30" customHeight="1" x14ac:dyDescent="0.3">
      <c r="C147" s="8">
        <v>97</v>
      </c>
      <c r="D147" s="100"/>
      <c r="E147" s="35"/>
      <c r="F147" s="44" t="str">
        <f>IFERROR(VLOOKUP(E147,Datengrundlage!$A$4:$M$502,2,FALSE),(""))</f>
        <v/>
      </c>
      <c r="G147" s="36" t="s">
        <v>55</v>
      </c>
      <c r="H147" s="44" t="str">
        <f>IFERROR(IF(AND(OR(E147=250,E147=434),G147="großkörnig"),"Leguminosenmischung, großkörnig",IF(AND(OR(E147=250,E147=434),G147="kleinkörnig"),"Leguminosenmischung, kleinkörnig",VLOOKUP(E147,Datengrundlage!$A$4:$M$502,6,FALSE))),"")</f>
        <v/>
      </c>
      <c r="I147" s="44" t="str">
        <f>IFERROR(VLOOKUP(E147,Datengrundlage!$A$4:$M$502,3,FALSE),"")</f>
        <v/>
      </c>
      <c r="J147" s="110" t="str">
        <f>IFERROR(VLOOKUP(E147,Datengrundlage!$A$3:$O$502,15,FALSE),"")</f>
        <v/>
      </c>
      <c r="K147" s="110" t="str">
        <f>IFERROR(VLOOKUP(E147,Datengrundlage!$A$3:$P$502,16,FALSE),"")</f>
        <v/>
      </c>
      <c r="L147" s="37"/>
      <c r="M147" s="48" t="str">
        <f t="shared" ref="M147:M178" si="40">IFERROR(IF(AND(OR(I147="AL",I147="DK FF"),F147&lt;&gt;"",I147&lt;&gt;""),(L147/$F$45)*100,IF(AND(OR(I147&lt;&gt;"AL",I147&lt;&gt;"DK FF"),I147&lt;&gt;""),"kein Ackerland","")),"")</f>
        <v/>
      </c>
      <c r="N147" s="31">
        <f t="shared" ref="N147:N178" si="41">IF(K147="0",SUMIF($E$51:$E$250,E147,$M$51:$M$250),SUMIF($J$51:$J$250,J147,$M$51:$M$250))</f>
        <v>0</v>
      </c>
      <c r="O147" s="31" t="str">
        <f t="shared" ref="O147:O178" si="42">IF(AND(N147&lt;10,N147&lt;&gt;0,M147&lt;&gt;"kein Ackerland",E147&lt;&gt;610,E147&lt;&gt;650,E147&lt;&gt;720),"X","")</f>
        <v/>
      </c>
      <c r="P147" s="31" t="str">
        <f t="shared" ref="P147:P178" si="43">IF(OR(E147=610,E147=650,E147=720),"X","")</f>
        <v/>
      </c>
      <c r="Q147" s="631" t="s">
        <v>55</v>
      </c>
      <c r="R147" s="157">
        <f t="shared" si="37"/>
        <v>0</v>
      </c>
      <c r="S147" s="30" t="str">
        <f>IFERROR(IF(VLOOKUP(E147,Datengrundlage!$A$4:$M$502,10,FALSE)="x","ja",""),"")</f>
        <v/>
      </c>
      <c r="T147" s="30" t="str">
        <f>IFERROR(IF(VLOOKUP(E147,Datengrundlage!$A$4:$M$502,11,FALSE)="x","ja",""),"")</f>
        <v/>
      </c>
      <c r="U147" s="30" t="str">
        <f>IFERROR(IF(VLOOKUP(E147,Datengrundlage!$A$4:$M$502,12,FALSE)="x","ja",""),"")</f>
        <v/>
      </c>
      <c r="V147" s="110" t="str">
        <f>IFERROR(IF(Q147="ja",VLOOKUP(E147,Datengrundlage!$A$4:$M$502,13,FALSE),""),"")</f>
        <v/>
      </c>
      <c r="W147" s="8" t="str">
        <f t="shared" si="38"/>
        <v/>
      </c>
      <c r="X147" s="124" t="s">
        <v>54</v>
      </c>
      <c r="Y147" s="32">
        <f t="shared" ref="Y147:Y178" si="44">IF(AND($E$9="Förderung erscheint möglich (bitte prüfen)",I147="AL",$F$34="45 €/ha (in 2023)"),L147*45,IF(AND($E$9="Förderung erscheint möglich (bitte prüfen)",I147="AL",$F$34="60 €/ha (ab 2024)"),L147*60,0))</f>
        <v>0</v>
      </c>
      <c r="Z147" s="32">
        <f t="shared" ref="Z147:Z178" si="45">IF(AND($Z$13="Voraussetzungen erfüllt",$F$39="konventionell",I147="AL",X147="ja",H147&lt;&gt;"AUKM"),L147*$AB$11,IF(AND($Z$13="Voraussetzungen erfüllt",$F$39="ökologisch",I147="AL",X147="ja",H147&lt;&gt;"AUKM"),L147*$AB$12,0))</f>
        <v>0</v>
      </c>
      <c r="AA147" s="32">
        <f t="shared" ref="AA147:AA178" si="46">IF(AND($Z$19="Voraussetzungen erfüllt",$F$39="konventionell",I147="AL",X147="ja",H147&lt;&gt;"AUKM"),L147*$AB$15,IF(AND($Z$19="Voraussetzungen erfüllt",$F$39="ökologisch",I147="AL",X147="ja",H147&lt;&gt;"AUKM"),L147*$AB$16,0))</f>
        <v>0</v>
      </c>
      <c r="AB147" s="32">
        <f t="shared" ref="AB147:AB178" si="47">IF(AND($Z$23="Voraussetzungen erfüllt",$F$39="konventionell",I147="AL",X147="ja",H147&lt;&gt;"AUKM"),L147*$AB$21,IF(AND($Z$23="Voraussetzungen erfüllt",$F$39="ökologisch",I147="AL",X147="ja",H147&lt;&gt;"AUKM"),L147*$AB$22,0))</f>
        <v>0</v>
      </c>
      <c r="AC147" s="32">
        <f t="shared" ref="AC147:AC178" si="48">IF(AND($Z$33="Voraussetzungen erfüllt",$F$39="konventionell",I147="AL",X147="ja",H147&lt;&gt;"AUKM"),L147*$AB$29,IF(AND($Z$33="Voraussetzungen erfüllt",$F$39="ökologisch",I147="AL",X147="ja",H147&lt;&gt;"AUKM"),L147*$AB$30,0))</f>
        <v>0</v>
      </c>
      <c r="AD147" s="32">
        <f t="shared" ref="AD147:AD178" si="49">IF(AND($Z$27="Voraussetzungen erfüllt",$F$39="konventionell",I147="AL",X147="ja",Q147="ja",H147&lt;&gt;"AUKM"),R147*$AB$25,IF(AND($Z$27="Voraussetzungen erfüllt",$F$39="ökologisch",I147="AL",X147="ja",Q147="ja",H147&lt;&gt;"AUKM"),R147*$AB$26,0))</f>
        <v>0</v>
      </c>
      <c r="AE147" s="9">
        <f t="shared" si="39"/>
        <v>0</v>
      </c>
      <c r="AF147" s="101" t="str">
        <f t="shared" ref="AF147:AF178" si="50">IF(AND(N147&gt;30,E147&lt;&gt;610,E147&lt;&gt;650,E147&lt;&gt;720),"Flächenanteil dieser Hauptfruchtart ist größer als 30 % (gilt nicht bei beetweisem Anbau)",IF(AND(G147&lt;&gt;"nein",OR(E147&lt;&gt;250,E147&lt;&gt;434)),"Gemengepartner nur bei NC 250 und 434 wählen",IF(AND(V147&gt;0.25,V147&lt;&gt;"",V147&lt;&gt;"nicht förderfähig"),"Der C-Faktor der Kultur ist &gt; 0,25, eine Mulchsaat ist verpflichtend",IF(AND($B$16&gt;3,$F$39=" - bitte wählen -"),"Bitte die Wirtschaftsform auswählen",IF(R147&gt;L147,"Flächenanteil in KWasser2 größer als Gesamtfläche, bitte korrigieren","")))))</f>
        <v/>
      </c>
    </row>
    <row r="148" spans="3:32" ht="30" customHeight="1" x14ac:dyDescent="0.3">
      <c r="C148" s="8">
        <v>98</v>
      </c>
      <c r="D148" s="100"/>
      <c r="E148" s="35"/>
      <c r="F148" s="44" t="str">
        <f>IFERROR(VLOOKUP(E148,Datengrundlage!$A$4:$M$502,2,FALSE),(""))</f>
        <v/>
      </c>
      <c r="G148" s="36" t="s">
        <v>55</v>
      </c>
      <c r="H148" s="44" t="str">
        <f>IFERROR(IF(AND(OR(E148=250,E148=434),G148="großkörnig"),"Leguminosenmischung, großkörnig",IF(AND(OR(E148=250,E148=434),G148="kleinkörnig"),"Leguminosenmischung, kleinkörnig",VLOOKUP(E148,Datengrundlage!$A$4:$M$502,6,FALSE))),"")</f>
        <v/>
      </c>
      <c r="I148" s="44" t="str">
        <f>IFERROR(VLOOKUP(E148,Datengrundlage!$A$4:$M$502,3,FALSE),"")</f>
        <v/>
      </c>
      <c r="J148" s="110" t="str">
        <f>IFERROR(VLOOKUP(E148,Datengrundlage!$A$3:$O$502,15,FALSE),"")</f>
        <v/>
      </c>
      <c r="K148" s="110" t="str">
        <f>IFERROR(VLOOKUP(E148,Datengrundlage!$A$3:$P$502,16,FALSE),"")</f>
        <v/>
      </c>
      <c r="L148" s="37"/>
      <c r="M148" s="48" t="str">
        <f t="shared" si="40"/>
        <v/>
      </c>
      <c r="N148" s="31">
        <f t="shared" si="41"/>
        <v>0</v>
      </c>
      <c r="O148" s="31" t="str">
        <f t="shared" si="42"/>
        <v/>
      </c>
      <c r="P148" s="31" t="str">
        <f t="shared" si="43"/>
        <v/>
      </c>
      <c r="Q148" s="631" t="s">
        <v>55</v>
      </c>
      <c r="R148" s="157">
        <f t="shared" si="37"/>
        <v>0</v>
      </c>
      <c r="S148" s="30" t="str">
        <f>IFERROR(IF(VLOOKUP(E148,Datengrundlage!$A$4:$M$502,10,FALSE)="x","ja",""),"")</f>
        <v/>
      </c>
      <c r="T148" s="30" t="str">
        <f>IFERROR(IF(VLOOKUP(E148,Datengrundlage!$A$4:$M$502,11,FALSE)="x","ja",""),"")</f>
        <v/>
      </c>
      <c r="U148" s="30" t="str">
        <f>IFERROR(IF(VLOOKUP(E148,Datengrundlage!$A$4:$M$502,12,FALSE)="x","ja",""),"")</f>
        <v/>
      </c>
      <c r="V148" s="110" t="str">
        <f>IFERROR(IF(Q148="ja",VLOOKUP(E148,Datengrundlage!$A$4:$M$502,13,FALSE),""),"")</f>
        <v/>
      </c>
      <c r="W148" s="8" t="str">
        <f t="shared" si="38"/>
        <v/>
      </c>
      <c r="X148" s="124" t="s">
        <v>54</v>
      </c>
      <c r="Y148" s="32">
        <f t="shared" si="44"/>
        <v>0</v>
      </c>
      <c r="Z148" s="32">
        <f t="shared" si="45"/>
        <v>0</v>
      </c>
      <c r="AA148" s="32">
        <f t="shared" si="46"/>
        <v>0</v>
      </c>
      <c r="AB148" s="32">
        <f t="shared" si="47"/>
        <v>0</v>
      </c>
      <c r="AC148" s="32">
        <f t="shared" si="48"/>
        <v>0</v>
      </c>
      <c r="AD148" s="32">
        <f t="shared" si="49"/>
        <v>0</v>
      </c>
      <c r="AE148" s="9">
        <f t="shared" si="39"/>
        <v>0</v>
      </c>
      <c r="AF148" s="101" t="str">
        <f t="shared" si="50"/>
        <v/>
      </c>
    </row>
    <row r="149" spans="3:32" ht="30" customHeight="1" x14ac:dyDescent="0.3">
      <c r="C149" s="8">
        <v>99</v>
      </c>
      <c r="D149" s="100"/>
      <c r="E149" s="35"/>
      <c r="F149" s="44" t="str">
        <f>IFERROR(VLOOKUP(E149,Datengrundlage!$A$4:$M$502,2,FALSE),(""))</f>
        <v/>
      </c>
      <c r="G149" s="36" t="s">
        <v>55</v>
      </c>
      <c r="H149" s="44" t="str">
        <f>IFERROR(IF(AND(OR(E149=250,E149=434),G149="großkörnig"),"Leguminosenmischung, großkörnig",IF(AND(OR(E149=250,E149=434),G149="kleinkörnig"),"Leguminosenmischung, kleinkörnig",VLOOKUP(E149,Datengrundlage!$A$4:$M$502,6,FALSE))),"")</f>
        <v/>
      </c>
      <c r="I149" s="44" t="str">
        <f>IFERROR(VLOOKUP(E149,Datengrundlage!$A$4:$M$502,3,FALSE),"")</f>
        <v/>
      </c>
      <c r="J149" s="110" t="str">
        <f>IFERROR(VLOOKUP(E149,Datengrundlage!$A$3:$O$502,15,FALSE),"")</f>
        <v/>
      </c>
      <c r="K149" s="110" t="str">
        <f>IFERROR(VLOOKUP(E149,Datengrundlage!$A$3:$P$502,16,FALSE),"")</f>
        <v/>
      </c>
      <c r="L149" s="37"/>
      <c r="M149" s="48" t="str">
        <f t="shared" si="40"/>
        <v/>
      </c>
      <c r="N149" s="31">
        <f t="shared" si="41"/>
        <v>0</v>
      </c>
      <c r="O149" s="31" t="str">
        <f t="shared" si="42"/>
        <v/>
      </c>
      <c r="P149" s="31" t="str">
        <f t="shared" si="43"/>
        <v/>
      </c>
      <c r="Q149" s="631" t="s">
        <v>55</v>
      </c>
      <c r="R149" s="157">
        <f t="shared" si="37"/>
        <v>0</v>
      </c>
      <c r="S149" s="30" t="str">
        <f>IFERROR(IF(VLOOKUP(E149,Datengrundlage!$A$4:$M$502,10,FALSE)="x","ja",""),"")</f>
        <v/>
      </c>
      <c r="T149" s="30" t="str">
        <f>IFERROR(IF(VLOOKUP(E149,Datengrundlage!$A$4:$M$502,11,FALSE)="x","ja",""),"")</f>
        <v/>
      </c>
      <c r="U149" s="30" t="str">
        <f>IFERROR(IF(VLOOKUP(E149,Datengrundlage!$A$4:$M$502,12,FALSE)="x","ja",""),"")</f>
        <v/>
      </c>
      <c r="V149" s="110" t="str">
        <f>IFERROR(IF(Q149="ja",VLOOKUP(E149,Datengrundlage!$A$4:$M$502,13,FALSE),""),"")</f>
        <v/>
      </c>
      <c r="W149" s="8" t="str">
        <f t="shared" si="38"/>
        <v/>
      </c>
      <c r="X149" s="124" t="s">
        <v>54</v>
      </c>
      <c r="Y149" s="32">
        <f t="shared" si="44"/>
        <v>0</v>
      </c>
      <c r="Z149" s="32">
        <f t="shared" si="45"/>
        <v>0</v>
      </c>
      <c r="AA149" s="32">
        <f t="shared" si="46"/>
        <v>0</v>
      </c>
      <c r="AB149" s="32">
        <f t="shared" si="47"/>
        <v>0</v>
      </c>
      <c r="AC149" s="32">
        <f t="shared" si="48"/>
        <v>0</v>
      </c>
      <c r="AD149" s="32">
        <f t="shared" si="49"/>
        <v>0</v>
      </c>
      <c r="AE149" s="9">
        <f t="shared" si="39"/>
        <v>0</v>
      </c>
      <c r="AF149" s="101" t="str">
        <f t="shared" si="50"/>
        <v/>
      </c>
    </row>
    <row r="150" spans="3:32" ht="30" customHeight="1" x14ac:dyDescent="0.3">
      <c r="C150" s="8">
        <v>100</v>
      </c>
      <c r="D150" s="100"/>
      <c r="E150" s="35"/>
      <c r="F150" s="44" t="str">
        <f>IFERROR(VLOOKUP(E150,Datengrundlage!$A$4:$M$502,2,FALSE),(""))</f>
        <v/>
      </c>
      <c r="G150" s="36" t="s">
        <v>55</v>
      </c>
      <c r="H150" s="44" t="str">
        <f>IFERROR(IF(AND(OR(E150=250,E150=434),G150="großkörnig"),"Leguminosenmischung, großkörnig",IF(AND(OR(E150=250,E150=434),G150="kleinkörnig"),"Leguminosenmischung, kleinkörnig",VLOOKUP(E150,Datengrundlage!$A$4:$M$502,6,FALSE))),"")</f>
        <v/>
      </c>
      <c r="I150" s="44" t="str">
        <f>IFERROR(VLOOKUP(E150,Datengrundlage!$A$4:$M$502,3,FALSE),"")</f>
        <v/>
      </c>
      <c r="J150" s="110" t="str">
        <f>IFERROR(VLOOKUP(E150,Datengrundlage!$A$3:$O$502,15,FALSE),"")</f>
        <v/>
      </c>
      <c r="K150" s="110" t="str">
        <f>IFERROR(VLOOKUP(E150,Datengrundlage!$A$3:$P$502,16,FALSE),"")</f>
        <v/>
      </c>
      <c r="L150" s="37"/>
      <c r="M150" s="48" t="str">
        <f t="shared" si="40"/>
        <v/>
      </c>
      <c r="N150" s="31">
        <f t="shared" si="41"/>
        <v>0</v>
      </c>
      <c r="O150" s="31" t="str">
        <f t="shared" si="42"/>
        <v/>
      </c>
      <c r="P150" s="31" t="str">
        <f t="shared" si="43"/>
        <v/>
      </c>
      <c r="Q150" s="631" t="s">
        <v>55</v>
      </c>
      <c r="R150" s="157">
        <f t="shared" si="37"/>
        <v>0</v>
      </c>
      <c r="S150" s="30" t="str">
        <f>IFERROR(IF(VLOOKUP(E150,Datengrundlage!$A$4:$M$502,10,FALSE)="x","ja",""),"")</f>
        <v/>
      </c>
      <c r="T150" s="30" t="str">
        <f>IFERROR(IF(VLOOKUP(E150,Datengrundlage!$A$4:$M$502,11,FALSE)="x","ja",""),"")</f>
        <v/>
      </c>
      <c r="U150" s="30" t="str">
        <f>IFERROR(IF(VLOOKUP(E150,Datengrundlage!$A$4:$M$502,12,FALSE)="x","ja",""),"")</f>
        <v/>
      </c>
      <c r="V150" s="110" t="str">
        <f>IFERROR(IF(Q150="ja",VLOOKUP(E150,Datengrundlage!$A$4:$M$502,13,FALSE),""),"")</f>
        <v/>
      </c>
      <c r="W150" s="8" t="str">
        <f t="shared" si="38"/>
        <v/>
      </c>
      <c r="X150" s="124" t="s">
        <v>54</v>
      </c>
      <c r="Y150" s="32">
        <f t="shared" si="44"/>
        <v>0</v>
      </c>
      <c r="Z150" s="32">
        <f t="shared" si="45"/>
        <v>0</v>
      </c>
      <c r="AA150" s="32">
        <f t="shared" si="46"/>
        <v>0</v>
      </c>
      <c r="AB150" s="32">
        <f t="shared" si="47"/>
        <v>0</v>
      </c>
      <c r="AC150" s="32">
        <f t="shared" si="48"/>
        <v>0</v>
      </c>
      <c r="AD150" s="32">
        <f t="shared" si="49"/>
        <v>0</v>
      </c>
      <c r="AE150" s="9">
        <f t="shared" si="39"/>
        <v>0</v>
      </c>
      <c r="AF150" s="101" t="str">
        <f t="shared" si="50"/>
        <v/>
      </c>
    </row>
    <row r="151" spans="3:32" ht="30" customHeight="1" x14ac:dyDescent="0.3">
      <c r="C151" s="8">
        <v>101</v>
      </c>
      <c r="D151" s="100"/>
      <c r="E151" s="35"/>
      <c r="F151" s="44" t="str">
        <f>IFERROR(VLOOKUP(E151,Datengrundlage!$A$4:$M$502,2,FALSE),(""))</f>
        <v/>
      </c>
      <c r="G151" s="36" t="s">
        <v>55</v>
      </c>
      <c r="H151" s="44" t="str">
        <f>IFERROR(IF(AND(OR(E151=250,E151=434),G151="großkörnig"),"Leguminosenmischung, großkörnig",IF(AND(OR(E151=250,E151=434),G151="kleinkörnig"),"Leguminosenmischung, kleinkörnig",VLOOKUP(E151,Datengrundlage!$A$4:$M$502,6,FALSE))),"")</f>
        <v/>
      </c>
      <c r="I151" s="44" t="str">
        <f>IFERROR(VLOOKUP(E151,Datengrundlage!$A$4:$M$502,3,FALSE),"")</f>
        <v/>
      </c>
      <c r="J151" s="110" t="str">
        <f>IFERROR(VLOOKUP(E151,Datengrundlage!$A$3:$O$502,15,FALSE),"")</f>
        <v/>
      </c>
      <c r="K151" s="110" t="str">
        <f>IFERROR(VLOOKUP(E151,Datengrundlage!$A$3:$P$502,16,FALSE),"")</f>
        <v/>
      </c>
      <c r="L151" s="37"/>
      <c r="M151" s="48" t="str">
        <f t="shared" si="40"/>
        <v/>
      </c>
      <c r="N151" s="31">
        <f t="shared" si="41"/>
        <v>0</v>
      </c>
      <c r="O151" s="31" t="str">
        <f t="shared" si="42"/>
        <v/>
      </c>
      <c r="P151" s="31" t="str">
        <f t="shared" si="43"/>
        <v/>
      </c>
      <c r="Q151" s="631" t="s">
        <v>55</v>
      </c>
      <c r="R151" s="157">
        <f t="shared" si="37"/>
        <v>0</v>
      </c>
      <c r="S151" s="30" t="str">
        <f>IFERROR(IF(VLOOKUP(E151,Datengrundlage!$A$4:$M$502,10,FALSE)="x","ja",""),"")</f>
        <v/>
      </c>
      <c r="T151" s="30" t="str">
        <f>IFERROR(IF(VLOOKUP(E151,Datengrundlage!$A$4:$M$502,11,FALSE)="x","ja",""),"")</f>
        <v/>
      </c>
      <c r="U151" s="30" t="str">
        <f>IFERROR(IF(VLOOKUP(E151,Datengrundlage!$A$4:$M$502,12,FALSE)="x","ja",""),"")</f>
        <v/>
      </c>
      <c r="V151" s="110" t="str">
        <f>IFERROR(IF(Q151="ja",VLOOKUP(E151,Datengrundlage!$A$4:$M$502,13,FALSE),""),"")</f>
        <v/>
      </c>
      <c r="W151" s="8" t="str">
        <f t="shared" si="38"/>
        <v/>
      </c>
      <c r="X151" s="124" t="s">
        <v>54</v>
      </c>
      <c r="Y151" s="32">
        <f t="shared" si="44"/>
        <v>0</v>
      </c>
      <c r="Z151" s="32">
        <f t="shared" si="45"/>
        <v>0</v>
      </c>
      <c r="AA151" s="32">
        <f t="shared" si="46"/>
        <v>0</v>
      </c>
      <c r="AB151" s="32">
        <f t="shared" si="47"/>
        <v>0</v>
      </c>
      <c r="AC151" s="32">
        <f t="shared" si="48"/>
        <v>0</v>
      </c>
      <c r="AD151" s="32">
        <f t="shared" si="49"/>
        <v>0</v>
      </c>
      <c r="AE151" s="9">
        <f t="shared" si="39"/>
        <v>0</v>
      </c>
      <c r="AF151" s="101" t="str">
        <f t="shared" si="50"/>
        <v/>
      </c>
    </row>
    <row r="152" spans="3:32" ht="30" customHeight="1" x14ac:dyDescent="0.3">
      <c r="C152" s="8">
        <v>102</v>
      </c>
      <c r="D152" s="100"/>
      <c r="E152" s="35"/>
      <c r="F152" s="44" t="str">
        <f>IFERROR(VLOOKUP(E152,Datengrundlage!$A$4:$M$502,2,FALSE),(""))</f>
        <v/>
      </c>
      <c r="G152" s="36" t="s">
        <v>55</v>
      </c>
      <c r="H152" s="44" t="str">
        <f>IFERROR(IF(AND(OR(E152=250,E152=434),G152="großkörnig"),"Leguminosenmischung, großkörnig",IF(AND(OR(E152=250,E152=434),G152="kleinkörnig"),"Leguminosenmischung, kleinkörnig",VLOOKUP(E152,Datengrundlage!$A$4:$M$502,6,FALSE))),"")</f>
        <v/>
      </c>
      <c r="I152" s="44" t="str">
        <f>IFERROR(VLOOKUP(E152,Datengrundlage!$A$4:$M$502,3,FALSE),"")</f>
        <v/>
      </c>
      <c r="J152" s="110" t="str">
        <f>IFERROR(VLOOKUP(E152,Datengrundlage!$A$3:$O$502,15,FALSE),"")</f>
        <v/>
      </c>
      <c r="K152" s="110" t="str">
        <f>IFERROR(VLOOKUP(E152,Datengrundlage!$A$3:$P$502,16,FALSE),"")</f>
        <v/>
      </c>
      <c r="L152" s="37"/>
      <c r="M152" s="48" t="str">
        <f t="shared" si="40"/>
        <v/>
      </c>
      <c r="N152" s="31">
        <f t="shared" si="41"/>
        <v>0</v>
      </c>
      <c r="O152" s="31" t="str">
        <f t="shared" si="42"/>
        <v/>
      </c>
      <c r="P152" s="31" t="str">
        <f t="shared" si="43"/>
        <v/>
      </c>
      <c r="Q152" s="631" t="s">
        <v>55</v>
      </c>
      <c r="R152" s="157">
        <f t="shared" si="37"/>
        <v>0</v>
      </c>
      <c r="S152" s="30" t="str">
        <f>IFERROR(IF(VLOOKUP(E152,Datengrundlage!$A$4:$M$502,10,FALSE)="x","ja",""),"")</f>
        <v/>
      </c>
      <c r="T152" s="30" t="str">
        <f>IFERROR(IF(VLOOKUP(E152,Datengrundlage!$A$4:$M$502,11,FALSE)="x","ja",""),"")</f>
        <v/>
      </c>
      <c r="U152" s="30" t="str">
        <f>IFERROR(IF(VLOOKUP(E152,Datengrundlage!$A$4:$M$502,12,FALSE)="x","ja",""),"")</f>
        <v/>
      </c>
      <c r="V152" s="110" t="str">
        <f>IFERROR(IF(Q152="ja",VLOOKUP(E152,Datengrundlage!$A$4:$M$502,13,FALSE),""),"")</f>
        <v/>
      </c>
      <c r="W152" s="8" t="str">
        <f t="shared" si="38"/>
        <v/>
      </c>
      <c r="X152" s="124" t="s">
        <v>54</v>
      </c>
      <c r="Y152" s="32">
        <f t="shared" si="44"/>
        <v>0</v>
      </c>
      <c r="Z152" s="32">
        <f t="shared" si="45"/>
        <v>0</v>
      </c>
      <c r="AA152" s="32">
        <f t="shared" si="46"/>
        <v>0</v>
      </c>
      <c r="AB152" s="32">
        <f t="shared" si="47"/>
        <v>0</v>
      </c>
      <c r="AC152" s="32">
        <f t="shared" si="48"/>
        <v>0</v>
      </c>
      <c r="AD152" s="32">
        <f t="shared" si="49"/>
        <v>0</v>
      </c>
      <c r="AE152" s="9">
        <f t="shared" si="39"/>
        <v>0</v>
      </c>
      <c r="AF152" s="101" t="str">
        <f t="shared" si="50"/>
        <v/>
      </c>
    </row>
    <row r="153" spans="3:32" ht="30" customHeight="1" x14ac:dyDescent="0.3">
      <c r="C153" s="8">
        <v>103</v>
      </c>
      <c r="D153" s="100"/>
      <c r="E153" s="35"/>
      <c r="F153" s="44" t="str">
        <f>IFERROR(VLOOKUP(E153,Datengrundlage!$A$4:$M$502,2,FALSE),(""))</f>
        <v/>
      </c>
      <c r="G153" s="36" t="s">
        <v>55</v>
      </c>
      <c r="H153" s="44" t="str">
        <f>IFERROR(IF(AND(OR(E153=250,E153=434),G153="großkörnig"),"Leguminosenmischung, großkörnig",IF(AND(OR(E153=250,E153=434),G153="kleinkörnig"),"Leguminosenmischung, kleinkörnig",VLOOKUP(E153,Datengrundlage!$A$4:$M$502,6,FALSE))),"")</f>
        <v/>
      </c>
      <c r="I153" s="44" t="str">
        <f>IFERROR(VLOOKUP(E153,Datengrundlage!$A$4:$M$502,3,FALSE),"")</f>
        <v/>
      </c>
      <c r="J153" s="110" t="str">
        <f>IFERROR(VLOOKUP(E153,Datengrundlage!$A$3:$O$502,15,FALSE),"")</f>
        <v/>
      </c>
      <c r="K153" s="110" t="str">
        <f>IFERROR(VLOOKUP(E153,Datengrundlage!$A$3:$P$502,16,FALSE),"")</f>
        <v/>
      </c>
      <c r="L153" s="37"/>
      <c r="M153" s="48" t="str">
        <f t="shared" si="40"/>
        <v/>
      </c>
      <c r="N153" s="31">
        <f t="shared" si="41"/>
        <v>0</v>
      </c>
      <c r="O153" s="31" t="str">
        <f t="shared" si="42"/>
        <v/>
      </c>
      <c r="P153" s="31" t="str">
        <f t="shared" si="43"/>
        <v/>
      </c>
      <c r="Q153" s="631" t="s">
        <v>55</v>
      </c>
      <c r="R153" s="157">
        <f t="shared" si="37"/>
        <v>0</v>
      </c>
      <c r="S153" s="30" t="str">
        <f>IFERROR(IF(VLOOKUP(E153,Datengrundlage!$A$4:$M$502,10,FALSE)="x","ja",""),"")</f>
        <v/>
      </c>
      <c r="T153" s="30" t="str">
        <f>IFERROR(IF(VLOOKUP(E153,Datengrundlage!$A$4:$M$502,11,FALSE)="x","ja",""),"")</f>
        <v/>
      </c>
      <c r="U153" s="30" t="str">
        <f>IFERROR(IF(VLOOKUP(E153,Datengrundlage!$A$4:$M$502,12,FALSE)="x","ja",""),"")</f>
        <v/>
      </c>
      <c r="V153" s="110" t="str">
        <f>IFERROR(IF(Q153="ja",VLOOKUP(E153,Datengrundlage!$A$4:$M$502,13,FALSE),""),"")</f>
        <v/>
      </c>
      <c r="W153" s="8" t="str">
        <f t="shared" si="38"/>
        <v/>
      </c>
      <c r="X153" s="124" t="s">
        <v>54</v>
      </c>
      <c r="Y153" s="32">
        <f t="shared" si="44"/>
        <v>0</v>
      </c>
      <c r="Z153" s="32">
        <f t="shared" si="45"/>
        <v>0</v>
      </c>
      <c r="AA153" s="32">
        <f t="shared" si="46"/>
        <v>0</v>
      </c>
      <c r="AB153" s="32">
        <f t="shared" si="47"/>
        <v>0</v>
      </c>
      <c r="AC153" s="32">
        <f t="shared" si="48"/>
        <v>0</v>
      </c>
      <c r="AD153" s="32">
        <f t="shared" si="49"/>
        <v>0</v>
      </c>
      <c r="AE153" s="9">
        <f t="shared" si="39"/>
        <v>0</v>
      </c>
      <c r="AF153" s="101" t="str">
        <f t="shared" si="50"/>
        <v/>
      </c>
    </row>
    <row r="154" spans="3:32" ht="30" customHeight="1" x14ac:dyDescent="0.3">
      <c r="C154" s="8">
        <v>104</v>
      </c>
      <c r="D154" s="100"/>
      <c r="E154" s="35"/>
      <c r="F154" s="44" t="str">
        <f>IFERROR(VLOOKUP(E154,Datengrundlage!$A$4:$M$502,2,FALSE),(""))</f>
        <v/>
      </c>
      <c r="G154" s="36" t="s">
        <v>55</v>
      </c>
      <c r="H154" s="44" t="str">
        <f>IFERROR(IF(AND(OR(E154=250,E154=434),G154="großkörnig"),"Leguminosenmischung, großkörnig",IF(AND(OR(E154=250,E154=434),G154="kleinkörnig"),"Leguminosenmischung, kleinkörnig",VLOOKUP(E154,Datengrundlage!$A$4:$M$502,6,FALSE))),"")</f>
        <v/>
      </c>
      <c r="I154" s="44" t="str">
        <f>IFERROR(VLOOKUP(E154,Datengrundlage!$A$4:$M$502,3,FALSE),"")</f>
        <v/>
      </c>
      <c r="J154" s="110" t="str">
        <f>IFERROR(VLOOKUP(E154,Datengrundlage!$A$3:$O$502,15,FALSE),"")</f>
        <v/>
      </c>
      <c r="K154" s="110" t="str">
        <f>IFERROR(VLOOKUP(E154,Datengrundlage!$A$3:$P$502,16,FALSE),"")</f>
        <v/>
      </c>
      <c r="L154" s="37"/>
      <c r="M154" s="48" t="str">
        <f t="shared" si="40"/>
        <v/>
      </c>
      <c r="N154" s="31">
        <f t="shared" si="41"/>
        <v>0</v>
      </c>
      <c r="O154" s="31" t="str">
        <f t="shared" si="42"/>
        <v/>
      </c>
      <c r="P154" s="31" t="str">
        <f t="shared" si="43"/>
        <v/>
      </c>
      <c r="Q154" s="631" t="s">
        <v>55</v>
      </c>
      <c r="R154" s="157">
        <f t="shared" si="37"/>
        <v>0</v>
      </c>
      <c r="S154" s="30" t="str">
        <f>IFERROR(IF(VLOOKUP(E154,Datengrundlage!$A$4:$M$502,10,FALSE)="x","ja",""),"")</f>
        <v/>
      </c>
      <c r="T154" s="30" t="str">
        <f>IFERROR(IF(VLOOKUP(E154,Datengrundlage!$A$4:$M$502,11,FALSE)="x","ja",""),"")</f>
        <v/>
      </c>
      <c r="U154" s="30" t="str">
        <f>IFERROR(IF(VLOOKUP(E154,Datengrundlage!$A$4:$M$502,12,FALSE)="x","ja",""),"")</f>
        <v/>
      </c>
      <c r="V154" s="110" t="str">
        <f>IFERROR(IF(Q154="ja",VLOOKUP(E154,Datengrundlage!$A$4:$M$502,13,FALSE),""),"")</f>
        <v/>
      </c>
      <c r="W154" s="8" t="str">
        <f t="shared" si="38"/>
        <v/>
      </c>
      <c r="X154" s="124" t="s">
        <v>54</v>
      </c>
      <c r="Y154" s="32">
        <f t="shared" si="44"/>
        <v>0</v>
      </c>
      <c r="Z154" s="32">
        <f t="shared" si="45"/>
        <v>0</v>
      </c>
      <c r="AA154" s="32">
        <f t="shared" si="46"/>
        <v>0</v>
      </c>
      <c r="AB154" s="32">
        <f t="shared" si="47"/>
        <v>0</v>
      </c>
      <c r="AC154" s="32">
        <f t="shared" si="48"/>
        <v>0</v>
      </c>
      <c r="AD154" s="32">
        <f t="shared" si="49"/>
        <v>0</v>
      </c>
      <c r="AE154" s="9">
        <f t="shared" si="39"/>
        <v>0</v>
      </c>
      <c r="AF154" s="101" t="str">
        <f t="shared" si="50"/>
        <v/>
      </c>
    </row>
    <row r="155" spans="3:32" ht="30" customHeight="1" x14ac:dyDescent="0.3">
      <c r="C155" s="8">
        <v>105</v>
      </c>
      <c r="D155" s="100"/>
      <c r="E155" s="35"/>
      <c r="F155" s="44" t="str">
        <f>IFERROR(VLOOKUP(E155,Datengrundlage!$A$4:$M$502,2,FALSE),(""))</f>
        <v/>
      </c>
      <c r="G155" s="36" t="s">
        <v>55</v>
      </c>
      <c r="H155" s="44" t="str">
        <f>IFERROR(IF(AND(OR(E155=250,E155=434),G155="großkörnig"),"Leguminosenmischung, großkörnig",IF(AND(OR(E155=250,E155=434),G155="kleinkörnig"),"Leguminosenmischung, kleinkörnig",VLOOKUP(E155,Datengrundlage!$A$4:$M$502,6,FALSE))),"")</f>
        <v/>
      </c>
      <c r="I155" s="44" t="str">
        <f>IFERROR(VLOOKUP(E155,Datengrundlage!$A$4:$M$502,3,FALSE),"")</f>
        <v/>
      </c>
      <c r="J155" s="110" t="str">
        <f>IFERROR(VLOOKUP(E155,Datengrundlage!$A$3:$O$502,15,FALSE),"")</f>
        <v/>
      </c>
      <c r="K155" s="110" t="str">
        <f>IFERROR(VLOOKUP(E155,Datengrundlage!$A$3:$P$502,16,FALSE),"")</f>
        <v/>
      </c>
      <c r="L155" s="37"/>
      <c r="M155" s="48" t="str">
        <f t="shared" si="40"/>
        <v/>
      </c>
      <c r="N155" s="31">
        <f t="shared" si="41"/>
        <v>0</v>
      </c>
      <c r="O155" s="31" t="str">
        <f t="shared" si="42"/>
        <v/>
      </c>
      <c r="P155" s="31" t="str">
        <f t="shared" si="43"/>
        <v/>
      </c>
      <c r="Q155" s="631" t="s">
        <v>55</v>
      </c>
      <c r="R155" s="157">
        <f t="shared" si="37"/>
        <v>0</v>
      </c>
      <c r="S155" s="30" t="str">
        <f>IFERROR(IF(VLOOKUP(E155,Datengrundlage!$A$4:$M$502,10,FALSE)="x","ja",""),"")</f>
        <v/>
      </c>
      <c r="T155" s="30" t="str">
        <f>IFERROR(IF(VLOOKUP(E155,Datengrundlage!$A$4:$M$502,11,FALSE)="x","ja",""),"")</f>
        <v/>
      </c>
      <c r="U155" s="30" t="str">
        <f>IFERROR(IF(VLOOKUP(E155,Datengrundlage!$A$4:$M$502,12,FALSE)="x","ja",""),"")</f>
        <v/>
      </c>
      <c r="V155" s="110" t="str">
        <f>IFERROR(IF(Q155="ja",VLOOKUP(E155,Datengrundlage!$A$4:$M$502,13,FALSE),""),"")</f>
        <v/>
      </c>
      <c r="W155" s="8" t="str">
        <f t="shared" si="38"/>
        <v/>
      </c>
      <c r="X155" s="124" t="s">
        <v>54</v>
      </c>
      <c r="Y155" s="32">
        <f t="shared" si="44"/>
        <v>0</v>
      </c>
      <c r="Z155" s="32">
        <f t="shared" si="45"/>
        <v>0</v>
      </c>
      <c r="AA155" s="32">
        <f t="shared" si="46"/>
        <v>0</v>
      </c>
      <c r="AB155" s="32">
        <f t="shared" si="47"/>
        <v>0</v>
      </c>
      <c r="AC155" s="32">
        <f t="shared" si="48"/>
        <v>0</v>
      </c>
      <c r="AD155" s="32">
        <f t="shared" si="49"/>
        <v>0</v>
      </c>
      <c r="AE155" s="9">
        <f t="shared" si="39"/>
        <v>0</v>
      </c>
      <c r="AF155" s="101" t="str">
        <f t="shared" si="50"/>
        <v/>
      </c>
    </row>
    <row r="156" spans="3:32" ht="30" customHeight="1" x14ac:dyDescent="0.3">
      <c r="C156" s="8">
        <v>106</v>
      </c>
      <c r="D156" s="100"/>
      <c r="E156" s="35"/>
      <c r="F156" s="44" t="str">
        <f>IFERROR(VLOOKUP(E156,Datengrundlage!$A$4:$M$502,2,FALSE),(""))</f>
        <v/>
      </c>
      <c r="G156" s="36" t="s">
        <v>55</v>
      </c>
      <c r="H156" s="44" t="str">
        <f>IFERROR(IF(AND(OR(E156=250,E156=434),G156="großkörnig"),"Leguminosenmischung, großkörnig",IF(AND(OR(E156=250,E156=434),G156="kleinkörnig"),"Leguminosenmischung, kleinkörnig",VLOOKUP(E156,Datengrundlage!$A$4:$M$502,6,FALSE))),"")</f>
        <v/>
      </c>
      <c r="I156" s="44" t="str">
        <f>IFERROR(VLOOKUP(E156,Datengrundlage!$A$4:$M$502,3,FALSE),"")</f>
        <v/>
      </c>
      <c r="J156" s="110" t="str">
        <f>IFERROR(VLOOKUP(E156,Datengrundlage!$A$3:$O$502,15,FALSE),"")</f>
        <v/>
      </c>
      <c r="K156" s="110" t="str">
        <f>IFERROR(VLOOKUP(E156,Datengrundlage!$A$3:$P$502,16,FALSE),"")</f>
        <v/>
      </c>
      <c r="L156" s="37"/>
      <c r="M156" s="48" t="str">
        <f t="shared" si="40"/>
        <v/>
      </c>
      <c r="N156" s="31">
        <f t="shared" si="41"/>
        <v>0</v>
      </c>
      <c r="O156" s="31" t="str">
        <f t="shared" si="42"/>
        <v/>
      </c>
      <c r="P156" s="31" t="str">
        <f t="shared" si="43"/>
        <v/>
      </c>
      <c r="Q156" s="631" t="s">
        <v>55</v>
      </c>
      <c r="R156" s="157">
        <f t="shared" si="37"/>
        <v>0</v>
      </c>
      <c r="S156" s="30" t="str">
        <f>IFERROR(IF(VLOOKUP(E156,Datengrundlage!$A$4:$M$502,10,FALSE)="x","ja",""),"")</f>
        <v/>
      </c>
      <c r="T156" s="30" t="str">
        <f>IFERROR(IF(VLOOKUP(E156,Datengrundlage!$A$4:$M$502,11,FALSE)="x","ja",""),"")</f>
        <v/>
      </c>
      <c r="U156" s="30" t="str">
        <f>IFERROR(IF(VLOOKUP(E156,Datengrundlage!$A$4:$M$502,12,FALSE)="x","ja",""),"")</f>
        <v/>
      </c>
      <c r="V156" s="110" t="str">
        <f>IFERROR(IF(Q156="ja",VLOOKUP(E156,Datengrundlage!$A$4:$M$502,13,FALSE),""),"")</f>
        <v/>
      </c>
      <c r="W156" s="8" t="str">
        <f t="shared" si="38"/>
        <v/>
      </c>
      <c r="X156" s="124" t="s">
        <v>54</v>
      </c>
      <c r="Y156" s="32">
        <f t="shared" si="44"/>
        <v>0</v>
      </c>
      <c r="Z156" s="32">
        <f t="shared" si="45"/>
        <v>0</v>
      </c>
      <c r="AA156" s="32">
        <f t="shared" si="46"/>
        <v>0</v>
      </c>
      <c r="AB156" s="32">
        <f t="shared" si="47"/>
        <v>0</v>
      </c>
      <c r="AC156" s="32">
        <f t="shared" si="48"/>
        <v>0</v>
      </c>
      <c r="AD156" s="32">
        <f t="shared" si="49"/>
        <v>0</v>
      </c>
      <c r="AE156" s="9">
        <f t="shared" si="39"/>
        <v>0</v>
      </c>
      <c r="AF156" s="101" t="str">
        <f t="shared" si="50"/>
        <v/>
      </c>
    </row>
    <row r="157" spans="3:32" ht="30" customHeight="1" x14ac:dyDescent="0.3">
      <c r="C157" s="8">
        <v>107</v>
      </c>
      <c r="D157" s="100"/>
      <c r="E157" s="35"/>
      <c r="F157" s="44" t="str">
        <f>IFERROR(VLOOKUP(E157,Datengrundlage!$A$4:$M$502,2,FALSE),(""))</f>
        <v/>
      </c>
      <c r="G157" s="36" t="s">
        <v>55</v>
      </c>
      <c r="H157" s="44" t="str">
        <f>IFERROR(IF(AND(OR(E157=250,E157=434),G157="großkörnig"),"Leguminosenmischung, großkörnig",IF(AND(OR(E157=250,E157=434),G157="kleinkörnig"),"Leguminosenmischung, kleinkörnig",VLOOKUP(E157,Datengrundlage!$A$4:$M$502,6,FALSE))),"")</f>
        <v/>
      </c>
      <c r="I157" s="44" t="str">
        <f>IFERROR(VLOOKUP(E157,Datengrundlage!$A$4:$M$502,3,FALSE),"")</f>
        <v/>
      </c>
      <c r="J157" s="110" t="str">
        <f>IFERROR(VLOOKUP(E157,Datengrundlage!$A$3:$O$502,15,FALSE),"")</f>
        <v/>
      </c>
      <c r="K157" s="110" t="str">
        <f>IFERROR(VLOOKUP(E157,Datengrundlage!$A$3:$P$502,16,FALSE),"")</f>
        <v/>
      </c>
      <c r="L157" s="37"/>
      <c r="M157" s="48" t="str">
        <f t="shared" si="40"/>
        <v/>
      </c>
      <c r="N157" s="31">
        <f t="shared" si="41"/>
        <v>0</v>
      </c>
      <c r="O157" s="31" t="str">
        <f t="shared" si="42"/>
        <v/>
      </c>
      <c r="P157" s="31" t="str">
        <f t="shared" si="43"/>
        <v/>
      </c>
      <c r="Q157" s="631" t="s">
        <v>55</v>
      </c>
      <c r="R157" s="157">
        <f t="shared" si="37"/>
        <v>0</v>
      </c>
      <c r="S157" s="30" t="str">
        <f>IFERROR(IF(VLOOKUP(E157,Datengrundlage!$A$4:$M$502,10,FALSE)="x","ja",""),"")</f>
        <v/>
      </c>
      <c r="T157" s="30" t="str">
        <f>IFERROR(IF(VLOOKUP(E157,Datengrundlage!$A$4:$M$502,11,FALSE)="x","ja",""),"")</f>
        <v/>
      </c>
      <c r="U157" s="30" t="str">
        <f>IFERROR(IF(VLOOKUP(E157,Datengrundlage!$A$4:$M$502,12,FALSE)="x","ja",""),"")</f>
        <v/>
      </c>
      <c r="V157" s="110" t="str">
        <f>IFERROR(IF(Q157="ja",VLOOKUP(E157,Datengrundlage!$A$4:$M$502,13,FALSE),""),"")</f>
        <v/>
      </c>
      <c r="W157" s="8" t="str">
        <f t="shared" si="38"/>
        <v/>
      </c>
      <c r="X157" s="124" t="s">
        <v>54</v>
      </c>
      <c r="Y157" s="32">
        <f t="shared" si="44"/>
        <v>0</v>
      </c>
      <c r="Z157" s="32">
        <f t="shared" si="45"/>
        <v>0</v>
      </c>
      <c r="AA157" s="32">
        <f t="shared" si="46"/>
        <v>0</v>
      </c>
      <c r="AB157" s="32">
        <f t="shared" si="47"/>
        <v>0</v>
      </c>
      <c r="AC157" s="32">
        <f t="shared" si="48"/>
        <v>0</v>
      </c>
      <c r="AD157" s="32">
        <f t="shared" si="49"/>
        <v>0</v>
      </c>
      <c r="AE157" s="9">
        <f t="shared" si="39"/>
        <v>0</v>
      </c>
      <c r="AF157" s="101" t="str">
        <f t="shared" si="50"/>
        <v/>
      </c>
    </row>
    <row r="158" spans="3:32" ht="30" customHeight="1" x14ac:dyDescent="0.3">
      <c r="C158" s="8">
        <v>108</v>
      </c>
      <c r="D158" s="100"/>
      <c r="E158" s="35"/>
      <c r="F158" s="44" t="str">
        <f>IFERROR(VLOOKUP(E158,Datengrundlage!$A$4:$M$502,2,FALSE),(""))</f>
        <v/>
      </c>
      <c r="G158" s="36" t="s">
        <v>55</v>
      </c>
      <c r="H158" s="44" t="str">
        <f>IFERROR(IF(AND(OR(E158=250,E158=434),G158="großkörnig"),"Leguminosenmischung, großkörnig",IF(AND(OR(E158=250,E158=434),G158="kleinkörnig"),"Leguminosenmischung, kleinkörnig",VLOOKUP(E158,Datengrundlage!$A$4:$M$502,6,FALSE))),"")</f>
        <v/>
      </c>
      <c r="I158" s="44" t="str">
        <f>IFERROR(VLOOKUP(E158,Datengrundlage!$A$4:$M$502,3,FALSE),"")</f>
        <v/>
      </c>
      <c r="J158" s="110" t="str">
        <f>IFERROR(VLOOKUP(E158,Datengrundlage!$A$3:$O$502,15,FALSE),"")</f>
        <v/>
      </c>
      <c r="K158" s="110" t="str">
        <f>IFERROR(VLOOKUP(E158,Datengrundlage!$A$3:$P$502,16,FALSE),"")</f>
        <v/>
      </c>
      <c r="L158" s="37"/>
      <c r="M158" s="48" t="str">
        <f t="shared" si="40"/>
        <v/>
      </c>
      <c r="N158" s="31">
        <f t="shared" si="41"/>
        <v>0</v>
      </c>
      <c r="O158" s="31" t="str">
        <f t="shared" si="42"/>
        <v/>
      </c>
      <c r="P158" s="31" t="str">
        <f t="shared" si="43"/>
        <v/>
      </c>
      <c r="Q158" s="631" t="s">
        <v>55</v>
      </c>
      <c r="R158" s="157">
        <f t="shared" si="37"/>
        <v>0</v>
      </c>
      <c r="S158" s="30" t="str">
        <f>IFERROR(IF(VLOOKUP(E158,Datengrundlage!$A$4:$M$502,10,FALSE)="x","ja",""),"")</f>
        <v/>
      </c>
      <c r="T158" s="30" t="str">
        <f>IFERROR(IF(VLOOKUP(E158,Datengrundlage!$A$4:$M$502,11,FALSE)="x","ja",""),"")</f>
        <v/>
      </c>
      <c r="U158" s="30" t="str">
        <f>IFERROR(IF(VLOOKUP(E158,Datengrundlage!$A$4:$M$502,12,FALSE)="x","ja",""),"")</f>
        <v/>
      </c>
      <c r="V158" s="110" t="str">
        <f>IFERROR(IF(Q158="ja",VLOOKUP(E158,Datengrundlage!$A$4:$M$502,13,FALSE),""),"")</f>
        <v/>
      </c>
      <c r="W158" s="8" t="str">
        <f t="shared" si="38"/>
        <v/>
      </c>
      <c r="X158" s="124" t="s">
        <v>54</v>
      </c>
      <c r="Y158" s="32">
        <f t="shared" si="44"/>
        <v>0</v>
      </c>
      <c r="Z158" s="32">
        <f t="shared" si="45"/>
        <v>0</v>
      </c>
      <c r="AA158" s="32">
        <f t="shared" si="46"/>
        <v>0</v>
      </c>
      <c r="AB158" s="32">
        <f t="shared" si="47"/>
        <v>0</v>
      </c>
      <c r="AC158" s="32">
        <f t="shared" si="48"/>
        <v>0</v>
      </c>
      <c r="AD158" s="32">
        <f t="shared" si="49"/>
        <v>0</v>
      </c>
      <c r="AE158" s="9">
        <f t="shared" si="39"/>
        <v>0</v>
      </c>
      <c r="AF158" s="101" t="str">
        <f t="shared" si="50"/>
        <v/>
      </c>
    </row>
    <row r="159" spans="3:32" ht="30" customHeight="1" x14ac:dyDescent="0.3">
      <c r="C159" s="8">
        <v>109</v>
      </c>
      <c r="D159" s="100"/>
      <c r="E159" s="35"/>
      <c r="F159" s="44" t="str">
        <f>IFERROR(VLOOKUP(E159,Datengrundlage!$A$4:$M$502,2,FALSE),(""))</f>
        <v/>
      </c>
      <c r="G159" s="36" t="s">
        <v>55</v>
      </c>
      <c r="H159" s="44" t="str">
        <f>IFERROR(IF(AND(OR(E159=250,E159=434),G159="großkörnig"),"Leguminosenmischung, großkörnig",IF(AND(OR(E159=250,E159=434),G159="kleinkörnig"),"Leguminosenmischung, kleinkörnig",VLOOKUP(E159,Datengrundlage!$A$4:$M$502,6,FALSE))),"")</f>
        <v/>
      </c>
      <c r="I159" s="44" t="str">
        <f>IFERROR(VLOOKUP(E159,Datengrundlage!$A$4:$M$502,3,FALSE),"")</f>
        <v/>
      </c>
      <c r="J159" s="110" t="str">
        <f>IFERROR(VLOOKUP(E159,Datengrundlage!$A$3:$O$502,15,FALSE),"")</f>
        <v/>
      </c>
      <c r="K159" s="110" t="str">
        <f>IFERROR(VLOOKUP(E159,Datengrundlage!$A$3:$P$502,16,FALSE),"")</f>
        <v/>
      </c>
      <c r="L159" s="37"/>
      <c r="M159" s="48" t="str">
        <f t="shared" si="40"/>
        <v/>
      </c>
      <c r="N159" s="31">
        <f t="shared" si="41"/>
        <v>0</v>
      </c>
      <c r="O159" s="31" t="str">
        <f t="shared" si="42"/>
        <v/>
      </c>
      <c r="P159" s="31" t="str">
        <f t="shared" si="43"/>
        <v/>
      </c>
      <c r="Q159" s="631" t="s">
        <v>55</v>
      </c>
      <c r="R159" s="157">
        <f t="shared" si="37"/>
        <v>0</v>
      </c>
      <c r="S159" s="30" t="str">
        <f>IFERROR(IF(VLOOKUP(E159,Datengrundlage!$A$4:$M$502,10,FALSE)="x","ja",""),"")</f>
        <v/>
      </c>
      <c r="T159" s="30" t="str">
        <f>IFERROR(IF(VLOOKUP(E159,Datengrundlage!$A$4:$M$502,11,FALSE)="x","ja",""),"")</f>
        <v/>
      </c>
      <c r="U159" s="30" t="str">
        <f>IFERROR(IF(VLOOKUP(E159,Datengrundlage!$A$4:$M$502,12,FALSE)="x","ja",""),"")</f>
        <v/>
      </c>
      <c r="V159" s="110" t="str">
        <f>IFERROR(IF(Q159="ja",VLOOKUP(E159,Datengrundlage!$A$4:$M$502,13,FALSE),""),"")</f>
        <v/>
      </c>
      <c r="W159" s="8" t="str">
        <f t="shared" si="38"/>
        <v/>
      </c>
      <c r="X159" s="124" t="s">
        <v>54</v>
      </c>
      <c r="Y159" s="32">
        <f t="shared" si="44"/>
        <v>0</v>
      </c>
      <c r="Z159" s="32">
        <f t="shared" si="45"/>
        <v>0</v>
      </c>
      <c r="AA159" s="32">
        <f t="shared" si="46"/>
        <v>0</v>
      </c>
      <c r="AB159" s="32">
        <f t="shared" si="47"/>
        <v>0</v>
      </c>
      <c r="AC159" s="32">
        <f t="shared" si="48"/>
        <v>0</v>
      </c>
      <c r="AD159" s="32">
        <f t="shared" si="49"/>
        <v>0</v>
      </c>
      <c r="AE159" s="9">
        <f t="shared" si="39"/>
        <v>0</v>
      </c>
      <c r="AF159" s="101" t="str">
        <f t="shared" si="50"/>
        <v/>
      </c>
    </row>
    <row r="160" spans="3:32" ht="30" customHeight="1" x14ac:dyDescent="0.3">
      <c r="C160" s="8">
        <v>110</v>
      </c>
      <c r="D160" s="100"/>
      <c r="E160" s="35"/>
      <c r="F160" s="44" t="str">
        <f>IFERROR(VLOOKUP(E160,Datengrundlage!$A$4:$M$502,2,FALSE),(""))</f>
        <v/>
      </c>
      <c r="G160" s="36" t="s">
        <v>55</v>
      </c>
      <c r="H160" s="44" t="str">
        <f>IFERROR(IF(AND(OR(E160=250,E160=434),G160="großkörnig"),"Leguminosenmischung, großkörnig",IF(AND(OR(E160=250,E160=434),G160="kleinkörnig"),"Leguminosenmischung, kleinkörnig",VLOOKUP(E160,Datengrundlage!$A$4:$M$502,6,FALSE))),"")</f>
        <v/>
      </c>
      <c r="I160" s="44" t="str">
        <f>IFERROR(VLOOKUP(E160,Datengrundlage!$A$4:$M$502,3,FALSE),"")</f>
        <v/>
      </c>
      <c r="J160" s="110" t="str">
        <f>IFERROR(VLOOKUP(E160,Datengrundlage!$A$3:$O$502,15,FALSE),"")</f>
        <v/>
      </c>
      <c r="K160" s="110" t="str">
        <f>IFERROR(VLOOKUP(E160,Datengrundlage!$A$3:$P$502,16,FALSE),"")</f>
        <v/>
      </c>
      <c r="L160" s="37"/>
      <c r="M160" s="48" t="str">
        <f t="shared" si="40"/>
        <v/>
      </c>
      <c r="N160" s="31">
        <f t="shared" si="41"/>
        <v>0</v>
      </c>
      <c r="O160" s="31" t="str">
        <f t="shared" si="42"/>
        <v/>
      </c>
      <c r="P160" s="31" t="str">
        <f t="shared" si="43"/>
        <v/>
      </c>
      <c r="Q160" s="631" t="s">
        <v>55</v>
      </c>
      <c r="R160" s="157">
        <f t="shared" si="37"/>
        <v>0</v>
      </c>
      <c r="S160" s="30" t="str">
        <f>IFERROR(IF(VLOOKUP(E160,Datengrundlage!$A$4:$M$502,10,FALSE)="x","ja",""),"")</f>
        <v/>
      </c>
      <c r="T160" s="30" t="str">
        <f>IFERROR(IF(VLOOKUP(E160,Datengrundlage!$A$4:$M$502,11,FALSE)="x","ja",""),"")</f>
        <v/>
      </c>
      <c r="U160" s="30" t="str">
        <f>IFERROR(IF(VLOOKUP(E160,Datengrundlage!$A$4:$M$502,12,FALSE)="x","ja",""),"")</f>
        <v/>
      </c>
      <c r="V160" s="110" t="str">
        <f>IFERROR(IF(Q160="ja",VLOOKUP(E160,Datengrundlage!$A$4:$M$502,13,FALSE),""),"")</f>
        <v/>
      </c>
      <c r="W160" s="8" t="str">
        <f t="shared" si="38"/>
        <v/>
      </c>
      <c r="X160" s="124" t="s">
        <v>54</v>
      </c>
      <c r="Y160" s="32">
        <f t="shared" si="44"/>
        <v>0</v>
      </c>
      <c r="Z160" s="32">
        <f t="shared" si="45"/>
        <v>0</v>
      </c>
      <c r="AA160" s="32">
        <f t="shared" si="46"/>
        <v>0</v>
      </c>
      <c r="AB160" s="32">
        <f t="shared" si="47"/>
        <v>0</v>
      </c>
      <c r="AC160" s="32">
        <f t="shared" si="48"/>
        <v>0</v>
      </c>
      <c r="AD160" s="32">
        <f t="shared" si="49"/>
        <v>0</v>
      </c>
      <c r="AE160" s="9">
        <f t="shared" si="39"/>
        <v>0</v>
      </c>
      <c r="AF160" s="101" t="str">
        <f t="shared" si="50"/>
        <v/>
      </c>
    </row>
    <row r="161" spans="3:32" ht="30" customHeight="1" x14ac:dyDescent="0.3">
      <c r="C161" s="8">
        <v>111</v>
      </c>
      <c r="D161" s="100"/>
      <c r="E161" s="35"/>
      <c r="F161" s="44" t="str">
        <f>IFERROR(VLOOKUP(E161,Datengrundlage!$A$4:$M$502,2,FALSE),(""))</f>
        <v/>
      </c>
      <c r="G161" s="36" t="s">
        <v>55</v>
      </c>
      <c r="H161" s="44" t="str">
        <f>IFERROR(IF(AND(OR(E161=250,E161=434),G161="großkörnig"),"Leguminosenmischung, großkörnig",IF(AND(OR(E161=250,E161=434),G161="kleinkörnig"),"Leguminosenmischung, kleinkörnig",VLOOKUP(E161,Datengrundlage!$A$4:$M$502,6,FALSE))),"")</f>
        <v/>
      </c>
      <c r="I161" s="44" t="str">
        <f>IFERROR(VLOOKUP(E161,Datengrundlage!$A$4:$M$502,3,FALSE),"")</f>
        <v/>
      </c>
      <c r="J161" s="110" t="str">
        <f>IFERROR(VLOOKUP(E161,Datengrundlage!$A$3:$O$502,15,FALSE),"")</f>
        <v/>
      </c>
      <c r="K161" s="110" t="str">
        <f>IFERROR(VLOOKUP(E161,Datengrundlage!$A$3:$P$502,16,FALSE),"")</f>
        <v/>
      </c>
      <c r="L161" s="37"/>
      <c r="M161" s="48" t="str">
        <f t="shared" si="40"/>
        <v/>
      </c>
      <c r="N161" s="31">
        <f t="shared" si="41"/>
        <v>0</v>
      </c>
      <c r="O161" s="31" t="str">
        <f t="shared" si="42"/>
        <v/>
      </c>
      <c r="P161" s="31" t="str">
        <f t="shared" si="43"/>
        <v/>
      </c>
      <c r="Q161" s="631" t="s">
        <v>55</v>
      </c>
      <c r="R161" s="157">
        <f t="shared" si="37"/>
        <v>0</v>
      </c>
      <c r="S161" s="30" t="str">
        <f>IFERROR(IF(VLOOKUP(E161,Datengrundlage!$A$4:$M$502,10,FALSE)="x","ja",""),"")</f>
        <v/>
      </c>
      <c r="T161" s="30" t="str">
        <f>IFERROR(IF(VLOOKUP(E161,Datengrundlage!$A$4:$M$502,11,FALSE)="x","ja",""),"")</f>
        <v/>
      </c>
      <c r="U161" s="30" t="str">
        <f>IFERROR(IF(VLOOKUP(E161,Datengrundlage!$A$4:$M$502,12,FALSE)="x","ja",""),"")</f>
        <v/>
      </c>
      <c r="V161" s="110" t="str">
        <f>IFERROR(IF(Q161="ja",VLOOKUP(E161,Datengrundlage!$A$4:$M$502,13,FALSE),""),"")</f>
        <v/>
      </c>
      <c r="W161" s="8" t="str">
        <f t="shared" si="38"/>
        <v/>
      </c>
      <c r="X161" s="124" t="s">
        <v>54</v>
      </c>
      <c r="Y161" s="32">
        <f t="shared" si="44"/>
        <v>0</v>
      </c>
      <c r="Z161" s="32">
        <f t="shared" si="45"/>
        <v>0</v>
      </c>
      <c r="AA161" s="32">
        <f t="shared" si="46"/>
        <v>0</v>
      </c>
      <c r="AB161" s="32">
        <f t="shared" si="47"/>
        <v>0</v>
      </c>
      <c r="AC161" s="32">
        <f t="shared" si="48"/>
        <v>0</v>
      </c>
      <c r="AD161" s="32">
        <f t="shared" si="49"/>
        <v>0</v>
      </c>
      <c r="AE161" s="9">
        <f t="shared" si="39"/>
        <v>0</v>
      </c>
      <c r="AF161" s="101" t="str">
        <f t="shared" si="50"/>
        <v/>
      </c>
    </row>
    <row r="162" spans="3:32" ht="30" customHeight="1" x14ac:dyDescent="0.3">
      <c r="C162" s="8">
        <v>112</v>
      </c>
      <c r="D162" s="100"/>
      <c r="E162" s="35"/>
      <c r="F162" s="44" t="str">
        <f>IFERROR(VLOOKUP(E162,Datengrundlage!$A$4:$M$502,2,FALSE),(""))</f>
        <v/>
      </c>
      <c r="G162" s="36" t="s">
        <v>55</v>
      </c>
      <c r="H162" s="44" t="str">
        <f>IFERROR(IF(AND(OR(E162=250,E162=434),G162="großkörnig"),"Leguminosenmischung, großkörnig",IF(AND(OR(E162=250,E162=434),G162="kleinkörnig"),"Leguminosenmischung, kleinkörnig",VLOOKUP(E162,Datengrundlage!$A$4:$M$502,6,FALSE))),"")</f>
        <v/>
      </c>
      <c r="I162" s="44" t="str">
        <f>IFERROR(VLOOKUP(E162,Datengrundlage!$A$4:$M$502,3,FALSE),"")</f>
        <v/>
      </c>
      <c r="J162" s="110" t="str">
        <f>IFERROR(VLOOKUP(E162,Datengrundlage!$A$3:$O$502,15,FALSE),"")</f>
        <v/>
      </c>
      <c r="K162" s="110" t="str">
        <f>IFERROR(VLOOKUP(E162,Datengrundlage!$A$3:$P$502,16,FALSE),"")</f>
        <v/>
      </c>
      <c r="L162" s="37"/>
      <c r="M162" s="48" t="str">
        <f t="shared" si="40"/>
        <v/>
      </c>
      <c r="N162" s="31">
        <f t="shared" si="41"/>
        <v>0</v>
      </c>
      <c r="O162" s="31" t="str">
        <f t="shared" si="42"/>
        <v/>
      </c>
      <c r="P162" s="31" t="str">
        <f t="shared" si="43"/>
        <v/>
      </c>
      <c r="Q162" s="631" t="s">
        <v>55</v>
      </c>
      <c r="R162" s="157">
        <f t="shared" si="37"/>
        <v>0</v>
      </c>
      <c r="S162" s="30" t="str">
        <f>IFERROR(IF(VLOOKUP(E162,Datengrundlage!$A$4:$M$502,10,FALSE)="x","ja",""),"")</f>
        <v/>
      </c>
      <c r="T162" s="30" t="str">
        <f>IFERROR(IF(VLOOKUP(E162,Datengrundlage!$A$4:$M$502,11,FALSE)="x","ja",""),"")</f>
        <v/>
      </c>
      <c r="U162" s="30" t="str">
        <f>IFERROR(IF(VLOOKUP(E162,Datengrundlage!$A$4:$M$502,12,FALSE)="x","ja",""),"")</f>
        <v/>
      </c>
      <c r="V162" s="110" t="str">
        <f>IFERROR(IF(Q162="ja",VLOOKUP(E162,Datengrundlage!$A$4:$M$502,13,FALSE),""),"")</f>
        <v/>
      </c>
      <c r="W162" s="8" t="str">
        <f t="shared" si="38"/>
        <v/>
      </c>
      <c r="X162" s="124" t="s">
        <v>54</v>
      </c>
      <c r="Y162" s="32">
        <f t="shared" si="44"/>
        <v>0</v>
      </c>
      <c r="Z162" s="32">
        <f t="shared" si="45"/>
        <v>0</v>
      </c>
      <c r="AA162" s="32">
        <f t="shared" si="46"/>
        <v>0</v>
      </c>
      <c r="AB162" s="32">
        <f t="shared" si="47"/>
        <v>0</v>
      </c>
      <c r="AC162" s="32">
        <f t="shared" si="48"/>
        <v>0</v>
      </c>
      <c r="AD162" s="32">
        <f t="shared" si="49"/>
        <v>0</v>
      </c>
      <c r="AE162" s="9">
        <f t="shared" si="39"/>
        <v>0</v>
      </c>
      <c r="AF162" s="101" t="str">
        <f t="shared" si="50"/>
        <v/>
      </c>
    </row>
    <row r="163" spans="3:32" ht="30" customHeight="1" x14ac:dyDescent="0.3">
      <c r="C163" s="8">
        <v>113</v>
      </c>
      <c r="D163" s="100"/>
      <c r="E163" s="35"/>
      <c r="F163" s="44" t="str">
        <f>IFERROR(VLOOKUP(E163,Datengrundlage!$A$4:$M$502,2,FALSE),(""))</f>
        <v/>
      </c>
      <c r="G163" s="36" t="s">
        <v>55</v>
      </c>
      <c r="H163" s="44" t="str">
        <f>IFERROR(IF(AND(OR(E163=250,E163=434),G163="großkörnig"),"Leguminosenmischung, großkörnig",IF(AND(OR(E163=250,E163=434),G163="kleinkörnig"),"Leguminosenmischung, kleinkörnig",VLOOKUP(E163,Datengrundlage!$A$4:$M$502,6,FALSE))),"")</f>
        <v/>
      </c>
      <c r="I163" s="44" t="str">
        <f>IFERROR(VLOOKUP(E163,Datengrundlage!$A$4:$M$502,3,FALSE),"")</f>
        <v/>
      </c>
      <c r="J163" s="110" t="str">
        <f>IFERROR(VLOOKUP(E163,Datengrundlage!$A$3:$O$502,15,FALSE),"")</f>
        <v/>
      </c>
      <c r="K163" s="110" t="str">
        <f>IFERROR(VLOOKUP(E163,Datengrundlage!$A$3:$P$502,16,FALSE),"")</f>
        <v/>
      </c>
      <c r="L163" s="37"/>
      <c r="M163" s="48" t="str">
        <f t="shared" si="40"/>
        <v/>
      </c>
      <c r="N163" s="31">
        <f t="shared" si="41"/>
        <v>0</v>
      </c>
      <c r="O163" s="31" t="str">
        <f t="shared" si="42"/>
        <v/>
      </c>
      <c r="P163" s="31" t="str">
        <f t="shared" si="43"/>
        <v/>
      </c>
      <c r="Q163" s="631" t="s">
        <v>55</v>
      </c>
      <c r="R163" s="157">
        <f t="shared" si="37"/>
        <v>0</v>
      </c>
      <c r="S163" s="30" t="str">
        <f>IFERROR(IF(VLOOKUP(E163,Datengrundlage!$A$4:$M$502,10,FALSE)="x","ja",""),"")</f>
        <v/>
      </c>
      <c r="T163" s="30" t="str">
        <f>IFERROR(IF(VLOOKUP(E163,Datengrundlage!$A$4:$M$502,11,FALSE)="x","ja",""),"")</f>
        <v/>
      </c>
      <c r="U163" s="30" t="str">
        <f>IFERROR(IF(VLOOKUP(E163,Datengrundlage!$A$4:$M$502,12,FALSE)="x","ja",""),"")</f>
        <v/>
      </c>
      <c r="V163" s="110" t="str">
        <f>IFERROR(IF(Q163="ja",VLOOKUP(E163,Datengrundlage!$A$4:$M$502,13,FALSE),""),"")</f>
        <v/>
      </c>
      <c r="W163" s="8" t="str">
        <f t="shared" si="38"/>
        <v/>
      </c>
      <c r="X163" s="124" t="s">
        <v>54</v>
      </c>
      <c r="Y163" s="32">
        <f t="shared" si="44"/>
        <v>0</v>
      </c>
      <c r="Z163" s="32">
        <f t="shared" si="45"/>
        <v>0</v>
      </c>
      <c r="AA163" s="32">
        <f t="shared" si="46"/>
        <v>0</v>
      </c>
      <c r="AB163" s="32">
        <f t="shared" si="47"/>
        <v>0</v>
      </c>
      <c r="AC163" s="32">
        <f t="shared" si="48"/>
        <v>0</v>
      </c>
      <c r="AD163" s="32">
        <f t="shared" si="49"/>
        <v>0</v>
      </c>
      <c r="AE163" s="9">
        <f t="shared" si="39"/>
        <v>0</v>
      </c>
      <c r="AF163" s="101" t="str">
        <f t="shared" si="50"/>
        <v/>
      </c>
    </row>
    <row r="164" spans="3:32" ht="30" customHeight="1" x14ac:dyDescent="0.3">
      <c r="C164" s="8">
        <v>114</v>
      </c>
      <c r="D164" s="100"/>
      <c r="E164" s="35"/>
      <c r="F164" s="44" t="str">
        <f>IFERROR(VLOOKUP(E164,Datengrundlage!$A$4:$M$502,2,FALSE),(""))</f>
        <v/>
      </c>
      <c r="G164" s="36" t="s">
        <v>55</v>
      </c>
      <c r="H164" s="44" t="str">
        <f>IFERROR(IF(AND(OR(E164=250,E164=434),G164="großkörnig"),"Leguminosenmischung, großkörnig",IF(AND(OR(E164=250,E164=434),G164="kleinkörnig"),"Leguminosenmischung, kleinkörnig",VLOOKUP(E164,Datengrundlage!$A$4:$M$502,6,FALSE))),"")</f>
        <v/>
      </c>
      <c r="I164" s="44" t="str">
        <f>IFERROR(VLOOKUP(E164,Datengrundlage!$A$4:$M$502,3,FALSE),"")</f>
        <v/>
      </c>
      <c r="J164" s="110" t="str">
        <f>IFERROR(VLOOKUP(E164,Datengrundlage!$A$3:$O$502,15,FALSE),"")</f>
        <v/>
      </c>
      <c r="K164" s="110" t="str">
        <f>IFERROR(VLOOKUP(E164,Datengrundlage!$A$3:$P$502,16,FALSE),"")</f>
        <v/>
      </c>
      <c r="L164" s="37"/>
      <c r="M164" s="48" t="str">
        <f t="shared" si="40"/>
        <v/>
      </c>
      <c r="N164" s="31">
        <f t="shared" si="41"/>
        <v>0</v>
      </c>
      <c r="O164" s="31" t="str">
        <f t="shared" si="42"/>
        <v/>
      </c>
      <c r="P164" s="31" t="str">
        <f t="shared" si="43"/>
        <v/>
      </c>
      <c r="Q164" s="631" t="s">
        <v>55</v>
      </c>
      <c r="R164" s="157">
        <f t="shared" si="37"/>
        <v>0</v>
      </c>
      <c r="S164" s="30" t="str">
        <f>IFERROR(IF(VLOOKUP(E164,Datengrundlage!$A$4:$M$502,10,FALSE)="x","ja",""),"")</f>
        <v/>
      </c>
      <c r="T164" s="30" t="str">
        <f>IFERROR(IF(VLOOKUP(E164,Datengrundlage!$A$4:$M$502,11,FALSE)="x","ja",""),"")</f>
        <v/>
      </c>
      <c r="U164" s="30" t="str">
        <f>IFERROR(IF(VLOOKUP(E164,Datengrundlage!$A$4:$M$502,12,FALSE)="x","ja",""),"")</f>
        <v/>
      </c>
      <c r="V164" s="110" t="str">
        <f>IFERROR(IF(Q164="ja",VLOOKUP(E164,Datengrundlage!$A$4:$M$502,13,FALSE),""),"")</f>
        <v/>
      </c>
      <c r="W164" s="8" t="str">
        <f t="shared" si="38"/>
        <v/>
      </c>
      <c r="X164" s="124" t="s">
        <v>54</v>
      </c>
      <c r="Y164" s="32">
        <f t="shared" si="44"/>
        <v>0</v>
      </c>
      <c r="Z164" s="32">
        <f t="shared" si="45"/>
        <v>0</v>
      </c>
      <c r="AA164" s="32">
        <f t="shared" si="46"/>
        <v>0</v>
      </c>
      <c r="AB164" s="32">
        <f t="shared" si="47"/>
        <v>0</v>
      </c>
      <c r="AC164" s="32">
        <f t="shared" si="48"/>
        <v>0</v>
      </c>
      <c r="AD164" s="32">
        <f t="shared" si="49"/>
        <v>0</v>
      </c>
      <c r="AE164" s="9">
        <f t="shared" si="39"/>
        <v>0</v>
      </c>
      <c r="AF164" s="101" t="str">
        <f t="shared" si="50"/>
        <v/>
      </c>
    </row>
    <row r="165" spans="3:32" ht="30" customHeight="1" x14ac:dyDescent="0.3">
      <c r="C165" s="8">
        <v>115</v>
      </c>
      <c r="D165" s="100"/>
      <c r="E165" s="35"/>
      <c r="F165" s="44" t="str">
        <f>IFERROR(VLOOKUP(E165,Datengrundlage!$A$4:$M$502,2,FALSE),(""))</f>
        <v/>
      </c>
      <c r="G165" s="36" t="s">
        <v>55</v>
      </c>
      <c r="H165" s="44" t="str">
        <f>IFERROR(IF(AND(OR(E165=250,E165=434),G165="großkörnig"),"Leguminosenmischung, großkörnig",IF(AND(OR(E165=250,E165=434),G165="kleinkörnig"),"Leguminosenmischung, kleinkörnig",VLOOKUP(E165,Datengrundlage!$A$4:$M$502,6,FALSE))),"")</f>
        <v/>
      </c>
      <c r="I165" s="44" t="str">
        <f>IFERROR(VLOOKUP(E165,Datengrundlage!$A$4:$M$502,3,FALSE),"")</f>
        <v/>
      </c>
      <c r="J165" s="110" t="str">
        <f>IFERROR(VLOOKUP(E165,Datengrundlage!$A$3:$O$502,15,FALSE),"")</f>
        <v/>
      </c>
      <c r="K165" s="110" t="str">
        <f>IFERROR(VLOOKUP(E165,Datengrundlage!$A$3:$P$502,16,FALSE),"")</f>
        <v/>
      </c>
      <c r="L165" s="37"/>
      <c r="M165" s="48" t="str">
        <f t="shared" si="40"/>
        <v/>
      </c>
      <c r="N165" s="31">
        <f t="shared" si="41"/>
        <v>0</v>
      </c>
      <c r="O165" s="31" t="str">
        <f t="shared" si="42"/>
        <v/>
      </c>
      <c r="P165" s="31" t="str">
        <f t="shared" si="43"/>
        <v/>
      </c>
      <c r="Q165" s="631" t="s">
        <v>55</v>
      </c>
      <c r="R165" s="157">
        <f t="shared" si="37"/>
        <v>0</v>
      </c>
      <c r="S165" s="30" t="str">
        <f>IFERROR(IF(VLOOKUP(E165,Datengrundlage!$A$4:$M$502,10,FALSE)="x","ja",""),"")</f>
        <v/>
      </c>
      <c r="T165" s="30" t="str">
        <f>IFERROR(IF(VLOOKUP(E165,Datengrundlage!$A$4:$M$502,11,FALSE)="x","ja",""),"")</f>
        <v/>
      </c>
      <c r="U165" s="30" t="str">
        <f>IFERROR(IF(VLOOKUP(E165,Datengrundlage!$A$4:$M$502,12,FALSE)="x","ja",""),"")</f>
        <v/>
      </c>
      <c r="V165" s="110" t="str">
        <f>IFERROR(IF(Q165="ja",VLOOKUP(E165,Datengrundlage!$A$4:$M$502,13,FALSE),""),"")</f>
        <v/>
      </c>
      <c r="W165" s="8" t="str">
        <f t="shared" si="38"/>
        <v/>
      </c>
      <c r="X165" s="124" t="s">
        <v>54</v>
      </c>
      <c r="Y165" s="32">
        <f t="shared" si="44"/>
        <v>0</v>
      </c>
      <c r="Z165" s="32">
        <f t="shared" si="45"/>
        <v>0</v>
      </c>
      <c r="AA165" s="32">
        <f t="shared" si="46"/>
        <v>0</v>
      </c>
      <c r="AB165" s="32">
        <f t="shared" si="47"/>
        <v>0</v>
      </c>
      <c r="AC165" s="32">
        <f t="shared" si="48"/>
        <v>0</v>
      </c>
      <c r="AD165" s="32">
        <f t="shared" si="49"/>
        <v>0</v>
      </c>
      <c r="AE165" s="9">
        <f t="shared" si="39"/>
        <v>0</v>
      </c>
      <c r="AF165" s="101" t="str">
        <f t="shared" si="50"/>
        <v/>
      </c>
    </row>
    <row r="166" spans="3:32" ht="30" customHeight="1" x14ac:dyDescent="0.3">
      <c r="C166" s="8">
        <v>116</v>
      </c>
      <c r="D166" s="100"/>
      <c r="E166" s="35"/>
      <c r="F166" s="44" t="str">
        <f>IFERROR(VLOOKUP(E166,Datengrundlage!$A$4:$M$502,2,FALSE),(""))</f>
        <v/>
      </c>
      <c r="G166" s="36" t="s">
        <v>55</v>
      </c>
      <c r="H166" s="44" t="str">
        <f>IFERROR(IF(AND(OR(E166=250,E166=434),G166="großkörnig"),"Leguminosenmischung, großkörnig",IF(AND(OR(E166=250,E166=434),G166="kleinkörnig"),"Leguminosenmischung, kleinkörnig",VLOOKUP(E166,Datengrundlage!$A$4:$M$502,6,FALSE))),"")</f>
        <v/>
      </c>
      <c r="I166" s="44" t="str">
        <f>IFERROR(VLOOKUP(E166,Datengrundlage!$A$4:$M$502,3,FALSE),"")</f>
        <v/>
      </c>
      <c r="J166" s="110" t="str">
        <f>IFERROR(VLOOKUP(E166,Datengrundlage!$A$3:$O$502,15,FALSE),"")</f>
        <v/>
      </c>
      <c r="K166" s="110" t="str">
        <f>IFERROR(VLOOKUP(E166,Datengrundlage!$A$3:$P$502,16,FALSE),"")</f>
        <v/>
      </c>
      <c r="L166" s="37"/>
      <c r="M166" s="48" t="str">
        <f t="shared" si="40"/>
        <v/>
      </c>
      <c r="N166" s="31">
        <f t="shared" si="41"/>
        <v>0</v>
      </c>
      <c r="O166" s="31" t="str">
        <f t="shared" si="42"/>
        <v/>
      </c>
      <c r="P166" s="31" t="str">
        <f t="shared" si="43"/>
        <v/>
      </c>
      <c r="Q166" s="631" t="s">
        <v>55</v>
      </c>
      <c r="R166" s="157">
        <f t="shared" si="37"/>
        <v>0</v>
      </c>
      <c r="S166" s="30" t="str">
        <f>IFERROR(IF(VLOOKUP(E166,Datengrundlage!$A$4:$M$502,10,FALSE)="x","ja",""),"")</f>
        <v/>
      </c>
      <c r="T166" s="30" t="str">
        <f>IFERROR(IF(VLOOKUP(E166,Datengrundlage!$A$4:$M$502,11,FALSE)="x","ja",""),"")</f>
        <v/>
      </c>
      <c r="U166" s="30" t="str">
        <f>IFERROR(IF(VLOOKUP(E166,Datengrundlage!$A$4:$M$502,12,FALSE)="x","ja",""),"")</f>
        <v/>
      </c>
      <c r="V166" s="110" t="str">
        <f>IFERROR(IF(Q166="ja",VLOOKUP(E166,Datengrundlage!$A$4:$M$502,13,FALSE),""),"")</f>
        <v/>
      </c>
      <c r="W166" s="8" t="str">
        <f t="shared" si="38"/>
        <v/>
      </c>
      <c r="X166" s="124" t="s">
        <v>54</v>
      </c>
      <c r="Y166" s="32">
        <f t="shared" si="44"/>
        <v>0</v>
      </c>
      <c r="Z166" s="32">
        <f t="shared" si="45"/>
        <v>0</v>
      </c>
      <c r="AA166" s="32">
        <f t="shared" si="46"/>
        <v>0</v>
      </c>
      <c r="AB166" s="32">
        <f t="shared" si="47"/>
        <v>0</v>
      </c>
      <c r="AC166" s="32">
        <f t="shared" si="48"/>
        <v>0</v>
      </c>
      <c r="AD166" s="32">
        <f t="shared" si="49"/>
        <v>0</v>
      </c>
      <c r="AE166" s="9">
        <f t="shared" si="39"/>
        <v>0</v>
      </c>
      <c r="AF166" s="101" t="str">
        <f t="shared" si="50"/>
        <v/>
      </c>
    </row>
    <row r="167" spans="3:32" ht="30" customHeight="1" x14ac:dyDescent="0.3">
      <c r="C167" s="8">
        <v>117</v>
      </c>
      <c r="D167" s="100"/>
      <c r="E167" s="35"/>
      <c r="F167" s="44" t="str">
        <f>IFERROR(VLOOKUP(E167,Datengrundlage!$A$4:$M$502,2,FALSE),(""))</f>
        <v/>
      </c>
      <c r="G167" s="36" t="s">
        <v>55</v>
      </c>
      <c r="H167" s="44" t="str">
        <f>IFERROR(IF(AND(OR(E167=250,E167=434),G167="großkörnig"),"Leguminosenmischung, großkörnig",IF(AND(OR(E167=250,E167=434),G167="kleinkörnig"),"Leguminosenmischung, kleinkörnig",VLOOKUP(E167,Datengrundlage!$A$4:$M$502,6,FALSE))),"")</f>
        <v/>
      </c>
      <c r="I167" s="44" t="str">
        <f>IFERROR(VLOOKUP(E167,Datengrundlage!$A$4:$M$502,3,FALSE),"")</f>
        <v/>
      </c>
      <c r="J167" s="110" t="str">
        <f>IFERROR(VLOOKUP(E167,Datengrundlage!$A$3:$O$502,15,FALSE),"")</f>
        <v/>
      </c>
      <c r="K167" s="110" t="str">
        <f>IFERROR(VLOOKUP(E167,Datengrundlage!$A$3:$P$502,16,FALSE),"")</f>
        <v/>
      </c>
      <c r="L167" s="37"/>
      <c r="M167" s="48" t="str">
        <f t="shared" si="40"/>
        <v/>
      </c>
      <c r="N167" s="31">
        <f t="shared" si="41"/>
        <v>0</v>
      </c>
      <c r="O167" s="31" t="str">
        <f t="shared" si="42"/>
        <v/>
      </c>
      <c r="P167" s="31" t="str">
        <f t="shared" si="43"/>
        <v/>
      </c>
      <c r="Q167" s="631" t="s">
        <v>55</v>
      </c>
      <c r="R167" s="157">
        <f t="shared" si="37"/>
        <v>0</v>
      </c>
      <c r="S167" s="30" t="str">
        <f>IFERROR(IF(VLOOKUP(E167,Datengrundlage!$A$4:$M$502,10,FALSE)="x","ja",""),"")</f>
        <v/>
      </c>
      <c r="T167" s="30" t="str">
        <f>IFERROR(IF(VLOOKUP(E167,Datengrundlage!$A$4:$M$502,11,FALSE)="x","ja",""),"")</f>
        <v/>
      </c>
      <c r="U167" s="30" t="str">
        <f>IFERROR(IF(VLOOKUP(E167,Datengrundlage!$A$4:$M$502,12,FALSE)="x","ja",""),"")</f>
        <v/>
      </c>
      <c r="V167" s="110" t="str">
        <f>IFERROR(IF(Q167="ja",VLOOKUP(E167,Datengrundlage!$A$4:$M$502,13,FALSE),""),"")</f>
        <v/>
      </c>
      <c r="W167" s="8" t="str">
        <f t="shared" si="38"/>
        <v/>
      </c>
      <c r="X167" s="124" t="s">
        <v>54</v>
      </c>
      <c r="Y167" s="32">
        <f t="shared" si="44"/>
        <v>0</v>
      </c>
      <c r="Z167" s="32">
        <f t="shared" si="45"/>
        <v>0</v>
      </c>
      <c r="AA167" s="32">
        <f t="shared" si="46"/>
        <v>0</v>
      </c>
      <c r="AB167" s="32">
        <f t="shared" si="47"/>
        <v>0</v>
      </c>
      <c r="AC167" s="32">
        <f t="shared" si="48"/>
        <v>0</v>
      </c>
      <c r="AD167" s="32">
        <f t="shared" si="49"/>
        <v>0</v>
      </c>
      <c r="AE167" s="9">
        <f t="shared" si="39"/>
        <v>0</v>
      </c>
      <c r="AF167" s="101" t="str">
        <f t="shared" si="50"/>
        <v/>
      </c>
    </row>
    <row r="168" spans="3:32" ht="30" customHeight="1" x14ac:dyDescent="0.3">
      <c r="C168" s="8">
        <v>118</v>
      </c>
      <c r="D168" s="100"/>
      <c r="E168" s="35"/>
      <c r="F168" s="44" t="str">
        <f>IFERROR(VLOOKUP(E168,Datengrundlage!$A$4:$M$502,2,FALSE),(""))</f>
        <v/>
      </c>
      <c r="G168" s="36" t="s">
        <v>55</v>
      </c>
      <c r="H168" s="44" t="str">
        <f>IFERROR(IF(AND(OR(E168=250,E168=434),G168="großkörnig"),"Leguminosenmischung, großkörnig",IF(AND(OR(E168=250,E168=434),G168="kleinkörnig"),"Leguminosenmischung, kleinkörnig",VLOOKUP(E168,Datengrundlage!$A$4:$M$502,6,FALSE))),"")</f>
        <v/>
      </c>
      <c r="I168" s="44" t="str">
        <f>IFERROR(VLOOKUP(E168,Datengrundlage!$A$4:$M$502,3,FALSE),"")</f>
        <v/>
      </c>
      <c r="J168" s="110" t="str">
        <f>IFERROR(VLOOKUP(E168,Datengrundlage!$A$3:$O$502,15,FALSE),"")</f>
        <v/>
      </c>
      <c r="K168" s="110" t="str">
        <f>IFERROR(VLOOKUP(E168,Datengrundlage!$A$3:$P$502,16,FALSE),"")</f>
        <v/>
      </c>
      <c r="L168" s="37"/>
      <c r="M168" s="48" t="str">
        <f t="shared" si="40"/>
        <v/>
      </c>
      <c r="N168" s="31">
        <f t="shared" si="41"/>
        <v>0</v>
      </c>
      <c r="O168" s="31" t="str">
        <f t="shared" si="42"/>
        <v/>
      </c>
      <c r="P168" s="31" t="str">
        <f t="shared" si="43"/>
        <v/>
      </c>
      <c r="Q168" s="631" t="s">
        <v>55</v>
      </c>
      <c r="R168" s="157">
        <f t="shared" si="37"/>
        <v>0</v>
      </c>
      <c r="S168" s="30" t="str">
        <f>IFERROR(IF(VLOOKUP(E168,Datengrundlage!$A$4:$M$502,10,FALSE)="x","ja",""),"")</f>
        <v/>
      </c>
      <c r="T168" s="30" t="str">
        <f>IFERROR(IF(VLOOKUP(E168,Datengrundlage!$A$4:$M$502,11,FALSE)="x","ja",""),"")</f>
        <v/>
      </c>
      <c r="U168" s="30" t="str">
        <f>IFERROR(IF(VLOOKUP(E168,Datengrundlage!$A$4:$M$502,12,FALSE)="x","ja",""),"")</f>
        <v/>
      </c>
      <c r="V168" s="110" t="str">
        <f>IFERROR(IF(Q168="ja",VLOOKUP(E168,Datengrundlage!$A$4:$M$502,13,FALSE),""),"")</f>
        <v/>
      </c>
      <c r="W168" s="8" t="str">
        <f t="shared" si="38"/>
        <v/>
      </c>
      <c r="X168" s="124" t="s">
        <v>54</v>
      </c>
      <c r="Y168" s="32">
        <f t="shared" si="44"/>
        <v>0</v>
      </c>
      <c r="Z168" s="32">
        <f t="shared" si="45"/>
        <v>0</v>
      </c>
      <c r="AA168" s="32">
        <f t="shared" si="46"/>
        <v>0</v>
      </c>
      <c r="AB168" s="32">
        <f t="shared" si="47"/>
        <v>0</v>
      </c>
      <c r="AC168" s="32">
        <f t="shared" si="48"/>
        <v>0</v>
      </c>
      <c r="AD168" s="32">
        <f t="shared" si="49"/>
        <v>0</v>
      </c>
      <c r="AE168" s="9">
        <f t="shared" si="39"/>
        <v>0</v>
      </c>
      <c r="AF168" s="101" t="str">
        <f t="shared" si="50"/>
        <v/>
      </c>
    </row>
    <row r="169" spans="3:32" ht="30" customHeight="1" x14ac:dyDescent="0.3">
      <c r="C169" s="8">
        <v>119</v>
      </c>
      <c r="D169" s="100"/>
      <c r="E169" s="35"/>
      <c r="F169" s="44" t="str">
        <f>IFERROR(VLOOKUP(E169,Datengrundlage!$A$4:$M$502,2,FALSE),(""))</f>
        <v/>
      </c>
      <c r="G169" s="36" t="s">
        <v>55</v>
      </c>
      <c r="H169" s="44" t="str">
        <f>IFERROR(IF(AND(OR(E169=250,E169=434),G169="großkörnig"),"Leguminosenmischung, großkörnig",IF(AND(OR(E169=250,E169=434),G169="kleinkörnig"),"Leguminosenmischung, kleinkörnig",VLOOKUP(E169,Datengrundlage!$A$4:$M$502,6,FALSE))),"")</f>
        <v/>
      </c>
      <c r="I169" s="44" t="str">
        <f>IFERROR(VLOOKUP(E169,Datengrundlage!$A$4:$M$502,3,FALSE),"")</f>
        <v/>
      </c>
      <c r="J169" s="110" t="str">
        <f>IFERROR(VLOOKUP(E169,Datengrundlage!$A$3:$O$502,15,FALSE),"")</f>
        <v/>
      </c>
      <c r="K169" s="110" t="str">
        <f>IFERROR(VLOOKUP(E169,Datengrundlage!$A$3:$P$502,16,FALSE),"")</f>
        <v/>
      </c>
      <c r="L169" s="37"/>
      <c r="M169" s="48" t="str">
        <f t="shared" si="40"/>
        <v/>
      </c>
      <c r="N169" s="31">
        <f t="shared" si="41"/>
        <v>0</v>
      </c>
      <c r="O169" s="31" t="str">
        <f t="shared" si="42"/>
        <v/>
      </c>
      <c r="P169" s="31" t="str">
        <f t="shared" si="43"/>
        <v/>
      </c>
      <c r="Q169" s="631" t="s">
        <v>55</v>
      </c>
      <c r="R169" s="157">
        <f t="shared" si="37"/>
        <v>0</v>
      </c>
      <c r="S169" s="30" t="str">
        <f>IFERROR(IF(VLOOKUP(E169,Datengrundlage!$A$4:$M$502,10,FALSE)="x","ja",""),"")</f>
        <v/>
      </c>
      <c r="T169" s="30" t="str">
        <f>IFERROR(IF(VLOOKUP(E169,Datengrundlage!$A$4:$M$502,11,FALSE)="x","ja",""),"")</f>
        <v/>
      </c>
      <c r="U169" s="30" t="str">
        <f>IFERROR(IF(VLOOKUP(E169,Datengrundlage!$A$4:$M$502,12,FALSE)="x","ja",""),"")</f>
        <v/>
      </c>
      <c r="V169" s="110" t="str">
        <f>IFERROR(IF(Q169="ja",VLOOKUP(E169,Datengrundlage!$A$4:$M$502,13,FALSE),""),"")</f>
        <v/>
      </c>
      <c r="W169" s="8" t="str">
        <f t="shared" si="38"/>
        <v/>
      </c>
      <c r="X169" s="124" t="s">
        <v>54</v>
      </c>
      <c r="Y169" s="32">
        <f t="shared" si="44"/>
        <v>0</v>
      </c>
      <c r="Z169" s="32">
        <f t="shared" si="45"/>
        <v>0</v>
      </c>
      <c r="AA169" s="32">
        <f t="shared" si="46"/>
        <v>0</v>
      </c>
      <c r="AB169" s="32">
        <f t="shared" si="47"/>
        <v>0</v>
      </c>
      <c r="AC169" s="32">
        <f t="shared" si="48"/>
        <v>0</v>
      </c>
      <c r="AD169" s="32">
        <f t="shared" si="49"/>
        <v>0</v>
      </c>
      <c r="AE169" s="9">
        <f t="shared" si="39"/>
        <v>0</v>
      </c>
      <c r="AF169" s="101" t="str">
        <f t="shared" si="50"/>
        <v/>
      </c>
    </row>
    <row r="170" spans="3:32" ht="30" customHeight="1" x14ac:dyDescent="0.3">
      <c r="C170" s="8">
        <v>120</v>
      </c>
      <c r="D170" s="100"/>
      <c r="E170" s="35"/>
      <c r="F170" s="44" t="str">
        <f>IFERROR(VLOOKUP(E170,Datengrundlage!$A$4:$M$502,2,FALSE),(""))</f>
        <v/>
      </c>
      <c r="G170" s="36" t="s">
        <v>55</v>
      </c>
      <c r="H170" s="44" t="str">
        <f>IFERROR(IF(AND(OR(E170=250,E170=434),G170="großkörnig"),"Leguminosenmischung, großkörnig",IF(AND(OR(E170=250,E170=434),G170="kleinkörnig"),"Leguminosenmischung, kleinkörnig",VLOOKUP(E170,Datengrundlage!$A$4:$M$502,6,FALSE))),"")</f>
        <v/>
      </c>
      <c r="I170" s="44" t="str">
        <f>IFERROR(VLOOKUP(E170,Datengrundlage!$A$4:$M$502,3,FALSE),"")</f>
        <v/>
      </c>
      <c r="J170" s="110" t="str">
        <f>IFERROR(VLOOKUP(E170,Datengrundlage!$A$3:$O$502,15,FALSE),"")</f>
        <v/>
      </c>
      <c r="K170" s="110" t="str">
        <f>IFERROR(VLOOKUP(E170,Datengrundlage!$A$3:$P$502,16,FALSE),"")</f>
        <v/>
      </c>
      <c r="L170" s="37"/>
      <c r="M170" s="48" t="str">
        <f t="shared" si="40"/>
        <v/>
      </c>
      <c r="N170" s="31">
        <f t="shared" si="41"/>
        <v>0</v>
      </c>
      <c r="O170" s="31" t="str">
        <f t="shared" si="42"/>
        <v/>
      </c>
      <c r="P170" s="31" t="str">
        <f t="shared" si="43"/>
        <v/>
      </c>
      <c r="Q170" s="631" t="s">
        <v>55</v>
      </c>
      <c r="R170" s="157">
        <f t="shared" si="37"/>
        <v>0</v>
      </c>
      <c r="S170" s="30" t="str">
        <f>IFERROR(IF(VLOOKUP(E170,Datengrundlage!$A$4:$M$502,10,FALSE)="x","ja",""),"")</f>
        <v/>
      </c>
      <c r="T170" s="30" t="str">
        <f>IFERROR(IF(VLOOKUP(E170,Datengrundlage!$A$4:$M$502,11,FALSE)="x","ja",""),"")</f>
        <v/>
      </c>
      <c r="U170" s="30" t="str">
        <f>IFERROR(IF(VLOOKUP(E170,Datengrundlage!$A$4:$M$502,12,FALSE)="x","ja",""),"")</f>
        <v/>
      </c>
      <c r="V170" s="110" t="str">
        <f>IFERROR(IF(Q170="ja",VLOOKUP(E170,Datengrundlage!$A$4:$M$502,13,FALSE),""),"")</f>
        <v/>
      </c>
      <c r="W170" s="8" t="str">
        <f t="shared" si="38"/>
        <v/>
      </c>
      <c r="X170" s="124" t="s">
        <v>54</v>
      </c>
      <c r="Y170" s="32">
        <f t="shared" si="44"/>
        <v>0</v>
      </c>
      <c r="Z170" s="32">
        <f t="shared" si="45"/>
        <v>0</v>
      </c>
      <c r="AA170" s="32">
        <f t="shared" si="46"/>
        <v>0</v>
      </c>
      <c r="AB170" s="32">
        <f t="shared" si="47"/>
        <v>0</v>
      </c>
      <c r="AC170" s="32">
        <f t="shared" si="48"/>
        <v>0</v>
      </c>
      <c r="AD170" s="32">
        <f t="shared" si="49"/>
        <v>0</v>
      </c>
      <c r="AE170" s="9">
        <f t="shared" si="39"/>
        <v>0</v>
      </c>
      <c r="AF170" s="101" t="str">
        <f t="shared" si="50"/>
        <v/>
      </c>
    </row>
    <row r="171" spans="3:32" ht="30" customHeight="1" x14ac:dyDescent="0.3">
      <c r="C171" s="8">
        <v>121</v>
      </c>
      <c r="D171" s="100"/>
      <c r="E171" s="35"/>
      <c r="F171" s="44" t="str">
        <f>IFERROR(VLOOKUP(E171,Datengrundlage!$A$4:$M$502,2,FALSE),(""))</f>
        <v/>
      </c>
      <c r="G171" s="36" t="s">
        <v>55</v>
      </c>
      <c r="H171" s="44" t="str">
        <f>IFERROR(IF(AND(OR(E171=250,E171=434),G171="großkörnig"),"Leguminosenmischung, großkörnig",IF(AND(OR(E171=250,E171=434),G171="kleinkörnig"),"Leguminosenmischung, kleinkörnig",VLOOKUP(E171,Datengrundlage!$A$4:$M$502,6,FALSE))),"")</f>
        <v/>
      </c>
      <c r="I171" s="44" t="str">
        <f>IFERROR(VLOOKUP(E171,Datengrundlage!$A$4:$M$502,3,FALSE),"")</f>
        <v/>
      </c>
      <c r="J171" s="110" t="str">
        <f>IFERROR(VLOOKUP(E171,Datengrundlage!$A$3:$O$502,15,FALSE),"")</f>
        <v/>
      </c>
      <c r="K171" s="110" t="str">
        <f>IFERROR(VLOOKUP(E171,Datengrundlage!$A$3:$P$502,16,FALSE),"")</f>
        <v/>
      </c>
      <c r="L171" s="37"/>
      <c r="M171" s="48" t="str">
        <f t="shared" si="40"/>
        <v/>
      </c>
      <c r="N171" s="31">
        <f t="shared" si="41"/>
        <v>0</v>
      </c>
      <c r="O171" s="31" t="str">
        <f t="shared" si="42"/>
        <v/>
      </c>
      <c r="P171" s="31" t="str">
        <f t="shared" si="43"/>
        <v/>
      </c>
      <c r="Q171" s="631" t="s">
        <v>55</v>
      </c>
      <c r="R171" s="157">
        <f t="shared" si="37"/>
        <v>0</v>
      </c>
      <c r="S171" s="30" t="str">
        <f>IFERROR(IF(VLOOKUP(E171,Datengrundlage!$A$4:$M$502,10,FALSE)="x","ja",""),"")</f>
        <v/>
      </c>
      <c r="T171" s="30" t="str">
        <f>IFERROR(IF(VLOOKUP(E171,Datengrundlage!$A$4:$M$502,11,FALSE)="x","ja",""),"")</f>
        <v/>
      </c>
      <c r="U171" s="30" t="str">
        <f>IFERROR(IF(VLOOKUP(E171,Datengrundlage!$A$4:$M$502,12,FALSE)="x","ja",""),"")</f>
        <v/>
      </c>
      <c r="V171" s="110" t="str">
        <f>IFERROR(IF(Q171="ja",VLOOKUP(E171,Datengrundlage!$A$4:$M$502,13,FALSE),""),"")</f>
        <v/>
      </c>
      <c r="W171" s="8" t="str">
        <f t="shared" si="38"/>
        <v/>
      </c>
      <c r="X171" s="124" t="s">
        <v>54</v>
      </c>
      <c r="Y171" s="32">
        <f t="shared" si="44"/>
        <v>0</v>
      </c>
      <c r="Z171" s="32">
        <f t="shared" si="45"/>
        <v>0</v>
      </c>
      <c r="AA171" s="32">
        <f t="shared" si="46"/>
        <v>0</v>
      </c>
      <c r="AB171" s="32">
        <f t="shared" si="47"/>
        <v>0</v>
      </c>
      <c r="AC171" s="32">
        <f t="shared" si="48"/>
        <v>0</v>
      </c>
      <c r="AD171" s="32">
        <f t="shared" si="49"/>
        <v>0</v>
      </c>
      <c r="AE171" s="9">
        <f t="shared" si="39"/>
        <v>0</v>
      </c>
      <c r="AF171" s="101" t="str">
        <f t="shared" si="50"/>
        <v/>
      </c>
    </row>
    <row r="172" spans="3:32" ht="30" customHeight="1" x14ac:dyDescent="0.3">
      <c r="C172" s="8">
        <v>122</v>
      </c>
      <c r="D172" s="100"/>
      <c r="E172" s="35"/>
      <c r="F172" s="44" t="str">
        <f>IFERROR(VLOOKUP(E172,Datengrundlage!$A$4:$M$502,2,FALSE),(""))</f>
        <v/>
      </c>
      <c r="G172" s="36" t="s">
        <v>55</v>
      </c>
      <c r="H172" s="44" t="str">
        <f>IFERROR(IF(AND(OR(E172=250,E172=434),G172="großkörnig"),"Leguminosenmischung, großkörnig",IF(AND(OR(E172=250,E172=434),G172="kleinkörnig"),"Leguminosenmischung, kleinkörnig",VLOOKUP(E172,Datengrundlage!$A$4:$M$502,6,FALSE))),"")</f>
        <v/>
      </c>
      <c r="I172" s="44" t="str">
        <f>IFERROR(VLOOKUP(E172,Datengrundlage!$A$4:$M$502,3,FALSE),"")</f>
        <v/>
      </c>
      <c r="J172" s="110" t="str">
        <f>IFERROR(VLOOKUP(E172,Datengrundlage!$A$3:$O$502,15,FALSE),"")</f>
        <v/>
      </c>
      <c r="K172" s="110" t="str">
        <f>IFERROR(VLOOKUP(E172,Datengrundlage!$A$3:$P$502,16,FALSE),"")</f>
        <v/>
      </c>
      <c r="L172" s="37"/>
      <c r="M172" s="48" t="str">
        <f t="shared" si="40"/>
        <v/>
      </c>
      <c r="N172" s="31">
        <f t="shared" si="41"/>
        <v>0</v>
      </c>
      <c r="O172" s="31" t="str">
        <f t="shared" si="42"/>
        <v/>
      </c>
      <c r="P172" s="31" t="str">
        <f t="shared" si="43"/>
        <v/>
      </c>
      <c r="Q172" s="631" t="s">
        <v>55</v>
      </c>
      <c r="R172" s="157">
        <f t="shared" si="37"/>
        <v>0</v>
      </c>
      <c r="S172" s="30" t="str">
        <f>IFERROR(IF(VLOOKUP(E172,Datengrundlage!$A$4:$M$502,10,FALSE)="x","ja",""),"")</f>
        <v/>
      </c>
      <c r="T172" s="30" t="str">
        <f>IFERROR(IF(VLOOKUP(E172,Datengrundlage!$A$4:$M$502,11,FALSE)="x","ja",""),"")</f>
        <v/>
      </c>
      <c r="U172" s="30" t="str">
        <f>IFERROR(IF(VLOOKUP(E172,Datengrundlage!$A$4:$M$502,12,FALSE)="x","ja",""),"")</f>
        <v/>
      </c>
      <c r="V172" s="110" t="str">
        <f>IFERROR(IF(Q172="ja",VLOOKUP(E172,Datengrundlage!$A$4:$M$502,13,FALSE),""),"")</f>
        <v/>
      </c>
      <c r="W172" s="8" t="str">
        <f t="shared" si="38"/>
        <v/>
      </c>
      <c r="X172" s="124" t="s">
        <v>54</v>
      </c>
      <c r="Y172" s="32">
        <f t="shared" si="44"/>
        <v>0</v>
      </c>
      <c r="Z172" s="32">
        <f t="shared" si="45"/>
        <v>0</v>
      </c>
      <c r="AA172" s="32">
        <f t="shared" si="46"/>
        <v>0</v>
      </c>
      <c r="AB172" s="32">
        <f t="shared" si="47"/>
        <v>0</v>
      </c>
      <c r="AC172" s="32">
        <f t="shared" si="48"/>
        <v>0</v>
      </c>
      <c r="AD172" s="32">
        <f t="shared" si="49"/>
        <v>0</v>
      </c>
      <c r="AE172" s="9">
        <f t="shared" si="39"/>
        <v>0</v>
      </c>
      <c r="AF172" s="101" t="str">
        <f t="shared" si="50"/>
        <v/>
      </c>
    </row>
    <row r="173" spans="3:32" ht="30" customHeight="1" x14ac:dyDescent="0.3">
      <c r="C173" s="8">
        <v>123</v>
      </c>
      <c r="D173" s="100"/>
      <c r="E173" s="35"/>
      <c r="F173" s="44" t="str">
        <f>IFERROR(VLOOKUP(E173,Datengrundlage!$A$4:$M$502,2,FALSE),(""))</f>
        <v/>
      </c>
      <c r="G173" s="36" t="s">
        <v>55</v>
      </c>
      <c r="H173" s="44" t="str">
        <f>IFERROR(IF(AND(OR(E173=250,E173=434),G173="großkörnig"),"Leguminosenmischung, großkörnig",IF(AND(OR(E173=250,E173=434),G173="kleinkörnig"),"Leguminosenmischung, kleinkörnig",VLOOKUP(E173,Datengrundlage!$A$4:$M$502,6,FALSE))),"")</f>
        <v/>
      </c>
      <c r="I173" s="44" t="str">
        <f>IFERROR(VLOOKUP(E173,Datengrundlage!$A$4:$M$502,3,FALSE),"")</f>
        <v/>
      </c>
      <c r="J173" s="110" t="str">
        <f>IFERROR(VLOOKUP(E173,Datengrundlage!$A$3:$O$502,15,FALSE),"")</f>
        <v/>
      </c>
      <c r="K173" s="110" t="str">
        <f>IFERROR(VLOOKUP(E173,Datengrundlage!$A$3:$P$502,16,FALSE),"")</f>
        <v/>
      </c>
      <c r="L173" s="37"/>
      <c r="M173" s="48" t="str">
        <f t="shared" si="40"/>
        <v/>
      </c>
      <c r="N173" s="31">
        <f t="shared" si="41"/>
        <v>0</v>
      </c>
      <c r="O173" s="31" t="str">
        <f t="shared" si="42"/>
        <v/>
      </c>
      <c r="P173" s="31" t="str">
        <f t="shared" si="43"/>
        <v/>
      </c>
      <c r="Q173" s="631" t="s">
        <v>55</v>
      </c>
      <c r="R173" s="157">
        <f t="shared" si="37"/>
        <v>0</v>
      </c>
      <c r="S173" s="30" t="str">
        <f>IFERROR(IF(VLOOKUP(E173,Datengrundlage!$A$4:$M$502,10,FALSE)="x","ja",""),"")</f>
        <v/>
      </c>
      <c r="T173" s="30" t="str">
        <f>IFERROR(IF(VLOOKUP(E173,Datengrundlage!$A$4:$M$502,11,FALSE)="x","ja",""),"")</f>
        <v/>
      </c>
      <c r="U173" s="30" t="str">
        <f>IFERROR(IF(VLOOKUP(E173,Datengrundlage!$A$4:$M$502,12,FALSE)="x","ja",""),"")</f>
        <v/>
      </c>
      <c r="V173" s="110" t="str">
        <f>IFERROR(IF(Q173="ja",VLOOKUP(E173,Datengrundlage!$A$4:$M$502,13,FALSE),""),"")</f>
        <v/>
      </c>
      <c r="W173" s="8" t="str">
        <f t="shared" si="38"/>
        <v/>
      </c>
      <c r="X173" s="124" t="s">
        <v>54</v>
      </c>
      <c r="Y173" s="32">
        <f t="shared" si="44"/>
        <v>0</v>
      </c>
      <c r="Z173" s="32">
        <f t="shared" si="45"/>
        <v>0</v>
      </c>
      <c r="AA173" s="32">
        <f t="shared" si="46"/>
        <v>0</v>
      </c>
      <c r="AB173" s="32">
        <f t="shared" si="47"/>
        <v>0</v>
      </c>
      <c r="AC173" s="32">
        <f t="shared" si="48"/>
        <v>0</v>
      </c>
      <c r="AD173" s="32">
        <f t="shared" si="49"/>
        <v>0</v>
      </c>
      <c r="AE173" s="9">
        <f t="shared" si="39"/>
        <v>0</v>
      </c>
      <c r="AF173" s="101" t="str">
        <f t="shared" si="50"/>
        <v/>
      </c>
    </row>
    <row r="174" spans="3:32" ht="30" customHeight="1" x14ac:dyDescent="0.3">
      <c r="C174" s="8">
        <v>124</v>
      </c>
      <c r="D174" s="100"/>
      <c r="E174" s="35"/>
      <c r="F174" s="44" t="str">
        <f>IFERROR(VLOOKUP(E174,Datengrundlage!$A$4:$M$502,2,FALSE),(""))</f>
        <v/>
      </c>
      <c r="G174" s="36" t="s">
        <v>55</v>
      </c>
      <c r="H174" s="44" t="str">
        <f>IFERROR(IF(AND(OR(E174=250,E174=434),G174="großkörnig"),"Leguminosenmischung, großkörnig",IF(AND(OR(E174=250,E174=434),G174="kleinkörnig"),"Leguminosenmischung, kleinkörnig",VLOOKUP(E174,Datengrundlage!$A$4:$M$502,6,FALSE))),"")</f>
        <v/>
      </c>
      <c r="I174" s="44" t="str">
        <f>IFERROR(VLOOKUP(E174,Datengrundlage!$A$4:$M$502,3,FALSE),"")</f>
        <v/>
      </c>
      <c r="J174" s="110" t="str">
        <f>IFERROR(VLOOKUP(E174,Datengrundlage!$A$3:$O$502,15,FALSE),"")</f>
        <v/>
      </c>
      <c r="K174" s="110" t="str">
        <f>IFERROR(VLOOKUP(E174,Datengrundlage!$A$3:$P$502,16,FALSE),"")</f>
        <v/>
      </c>
      <c r="L174" s="37"/>
      <c r="M174" s="48" t="str">
        <f t="shared" si="40"/>
        <v/>
      </c>
      <c r="N174" s="31">
        <f t="shared" si="41"/>
        <v>0</v>
      </c>
      <c r="O174" s="31" t="str">
        <f t="shared" si="42"/>
        <v/>
      </c>
      <c r="P174" s="31" t="str">
        <f t="shared" si="43"/>
        <v/>
      </c>
      <c r="Q174" s="631" t="s">
        <v>55</v>
      </c>
      <c r="R174" s="157">
        <f t="shared" si="37"/>
        <v>0</v>
      </c>
      <c r="S174" s="30" t="str">
        <f>IFERROR(IF(VLOOKUP(E174,Datengrundlage!$A$4:$M$502,10,FALSE)="x","ja",""),"")</f>
        <v/>
      </c>
      <c r="T174" s="30" t="str">
        <f>IFERROR(IF(VLOOKUP(E174,Datengrundlage!$A$4:$M$502,11,FALSE)="x","ja",""),"")</f>
        <v/>
      </c>
      <c r="U174" s="30" t="str">
        <f>IFERROR(IF(VLOOKUP(E174,Datengrundlage!$A$4:$M$502,12,FALSE)="x","ja",""),"")</f>
        <v/>
      </c>
      <c r="V174" s="110" t="str">
        <f>IFERROR(IF(Q174="ja",VLOOKUP(E174,Datengrundlage!$A$4:$M$502,13,FALSE),""),"")</f>
        <v/>
      </c>
      <c r="W174" s="8" t="str">
        <f t="shared" si="38"/>
        <v/>
      </c>
      <c r="X174" s="124" t="s">
        <v>54</v>
      </c>
      <c r="Y174" s="32">
        <f t="shared" si="44"/>
        <v>0</v>
      </c>
      <c r="Z174" s="32">
        <f t="shared" si="45"/>
        <v>0</v>
      </c>
      <c r="AA174" s="32">
        <f t="shared" si="46"/>
        <v>0</v>
      </c>
      <c r="AB174" s="32">
        <f t="shared" si="47"/>
        <v>0</v>
      </c>
      <c r="AC174" s="32">
        <f t="shared" si="48"/>
        <v>0</v>
      </c>
      <c r="AD174" s="32">
        <f t="shared" si="49"/>
        <v>0</v>
      </c>
      <c r="AE174" s="9">
        <f t="shared" si="39"/>
        <v>0</v>
      </c>
      <c r="AF174" s="101" t="str">
        <f t="shared" si="50"/>
        <v/>
      </c>
    </row>
    <row r="175" spans="3:32" ht="30" customHeight="1" x14ac:dyDescent="0.3">
      <c r="C175" s="8">
        <v>125</v>
      </c>
      <c r="D175" s="100"/>
      <c r="E175" s="35"/>
      <c r="F175" s="44" t="str">
        <f>IFERROR(VLOOKUP(E175,Datengrundlage!$A$4:$M$502,2,FALSE),(""))</f>
        <v/>
      </c>
      <c r="G175" s="36" t="s">
        <v>55</v>
      </c>
      <c r="H175" s="44" t="str">
        <f>IFERROR(IF(AND(OR(E175=250,E175=434),G175="großkörnig"),"Leguminosenmischung, großkörnig",IF(AND(OR(E175=250,E175=434),G175="kleinkörnig"),"Leguminosenmischung, kleinkörnig",VLOOKUP(E175,Datengrundlage!$A$4:$M$502,6,FALSE))),"")</f>
        <v/>
      </c>
      <c r="I175" s="44" t="str">
        <f>IFERROR(VLOOKUP(E175,Datengrundlage!$A$4:$M$502,3,FALSE),"")</f>
        <v/>
      </c>
      <c r="J175" s="110" t="str">
        <f>IFERROR(VLOOKUP(E175,Datengrundlage!$A$3:$O$502,15,FALSE),"")</f>
        <v/>
      </c>
      <c r="K175" s="110" t="str">
        <f>IFERROR(VLOOKUP(E175,Datengrundlage!$A$3:$P$502,16,FALSE),"")</f>
        <v/>
      </c>
      <c r="L175" s="37"/>
      <c r="M175" s="48" t="str">
        <f t="shared" si="40"/>
        <v/>
      </c>
      <c r="N175" s="31">
        <f t="shared" si="41"/>
        <v>0</v>
      </c>
      <c r="O175" s="31" t="str">
        <f t="shared" si="42"/>
        <v/>
      </c>
      <c r="P175" s="31" t="str">
        <f t="shared" si="43"/>
        <v/>
      </c>
      <c r="Q175" s="631" t="s">
        <v>55</v>
      </c>
      <c r="R175" s="157">
        <f t="shared" si="37"/>
        <v>0</v>
      </c>
      <c r="S175" s="30" t="str">
        <f>IFERROR(IF(VLOOKUP(E175,Datengrundlage!$A$4:$M$502,10,FALSE)="x","ja",""),"")</f>
        <v/>
      </c>
      <c r="T175" s="30" t="str">
        <f>IFERROR(IF(VLOOKUP(E175,Datengrundlage!$A$4:$M$502,11,FALSE)="x","ja",""),"")</f>
        <v/>
      </c>
      <c r="U175" s="30" t="str">
        <f>IFERROR(IF(VLOOKUP(E175,Datengrundlage!$A$4:$M$502,12,FALSE)="x","ja",""),"")</f>
        <v/>
      </c>
      <c r="V175" s="110" t="str">
        <f>IFERROR(IF(Q175="ja",VLOOKUP(E175,Datengrundlage!$A$4:$M$502,13,FALSE),""),"")</f>
        <v/>
      </c>
      <c r="W175" s="8" t="str">
        <f t="shared" si="38"/>
        <v/>
      </c>
      <c r="X175" s="124" t="s">
        <v>54</v>
      </c>
      <c r="Y175" s="32">
        <f t="shared" si="44"/>
        <v>0</v>
      </c>
      <c r="Z175" s="32">
        <f t="shared" si="45"/>
        <v>0</v>
      </c>
      <c r="AA175" s="32">
        <f t="shared" si="46"/>
        <v>0</v>
      </c>
      <c r="AB175" s="32">
        <f t="shared" si="47"/>
        <v>0</v>
      </c>
      <c r="AC175" s="32">
        <f t="shared" si="48"/>
        <v>0</v>
      </c>
      <c r="AD175" s="32">
        <f t="shared" si="49"/>
        <v>0</v>
      </c>
      <c r="AE175" s="9">
        <f t="shared" si="39"/>
        <v>0</v>
      </c>
      <c r="AF175" s="101" t="str">
        <f t="shared" si="50"/>
        <v/>
      </c>
    </row>
    <row r="176" spans="3:32" ht="30" customHeight="1" x14ac:dyDescent="0.3">
      <c r="C176" s="8">
        <v>126</v>
      </c>
      <c r="D176" s="100"/>
      <c r="E176" s="35"/>
      <c r="F176" s="44" t="str">
        <f>IFERROR(VLOOKUP(E176,Datengrundlage!$A$4:$M$502,2,FALSE),(""))</f>
        <v/>
      </c>
      <c r="G176" s="36" t="s">
        <v>55</v>
      </c>
      <c r="H176" s="44" t="str">
        <f>IFERROR(IF(AND(OR(E176=250,E176=434),G176="großkörnig"),"Leguminosenmischung, großkörnig",IF(AND(OR(E176=250,E176=434),G176="kleinkörnig"),"Leguminosenmischung, kleinkörnig",VLOOKUP(E176,Datengrundlage!$A$4:$M$502,6,FALSE))),"")</f>
        <v/>
      </c>
      <c r="I176" s="44" t="str">
        <f>IFERROR(VLOOKUP(E176,Datengrundlage!$A$4:$M$502,3,FALSE),"")</f>
        <v/>
      </c>
      <c r="J176" s="110" t="str">
        <f>IFERROR(VLOOKUP(E176,Datengrundlage!$A$3:$O$502,15,FALSE),"")</f>
        <v/>
      </c>
      <c r="K176" s="110" t="str">
        <f>IFERROR(VLOOKUP(E176,Datengrundlage!$A$3:$P$502,16,FALSE),"")</f>
        <v/>
      </c>
      <c r="L176" s="37"/>
      <c r="M176" s="48" t="str">
        <f t="shared" si="40"/>
        <v/>
      </c>
      <c r="N176" s="31">
        <f t="shared" si="41"/>
        <v>0</v>
      </c>
      <c r="O176" s="31" t="str">
        <f t="shared" si="42"/>
        <v/>
      </c>
      <c r="P176" s="31" t="str">
        <f t="shared" si="43"/>
        <v/>
      </c>
      <c r="Q176" s="631" t="s">
        <v>55</v>
      </c>
      <c r="R176" s="157">
        <f t="shared" si="37"/>
        <v>0</v>
      </c>
      <c r="S176" s="30" t="str">
        <f>IFERROR(IF(VLOOKUP(E176,Datengrundlage!$A$4:$M$502,10,FALSE)="x","ja",""),"")</f>
        <v/>
      </c>
      <c r="T176" s="30" t="str">
        <f>IFERROR(IF(VLOOKUP(E176,Datengrundlage!$A$4:$M$502,11,FALSE)="x","ja",""),"")</f>
        <v/>
      </c>
      <c r="U176" s="30" t="str">
        <f>IFERROR(IF(VLOOKUP(E176,Datengrundlage!$A$4:$M$502,12,FALSE)="x","ja",""),"")</f>
        <v/>
      </c>
      <c r="V176" s="110" t="str">
        <f>IFERROR(IF(Q176="ja",VLOOKUP(E176,Datengrundlage!$A$4:$M$502,13,FALSE),""),"")</f>
        <v/>
      </c>
      <c r="W176" s="8" t="str">
        <f t="shared" si="38"/>
        <v/>
      </c>
      <c r="X176" s="124" t="s">
        <v>54</v>
      </c>
      <c r="Y176" s="32">
        <f t="shared" si="44"/>
        <v>0</v>
      </c>
      <c r="Z176" s="32">
        <f t="shared" si="45"/>
        <v>0</v>
      </c>
      <c r="AA176" s="32">
        <f t="shared" si="46"/>
        <v>0</v>
      </c>
      <c r="AB176" s="32">
        <f t="shared" si="47"/>
        <v>0</v>
      </c>
      <c r="AC176" s="32">
        <f t="shared" si="48"/>
        <v>0</v>
      </c>
      <c r="AD176" s="32">
        <f t="shared" si="49"/>
        <v>0</v>
      </c>
      <c r="AE176" s="9">
        <f t="shared" si="39"/>
        <v>0</v>
      </c>
      <c r="AF176" s="101" t="str">
        <f t="shared" si="50"/>
        <v/>
      </c>
    </row>
    <row r="177" spans="3:32" ht="30" customHeight="1" x14ac:dyDescent="0.3">
      <c r="C177" s="8">
        <v>127</v>
      </c>
      <c r="D177" s="100"/>
      <c r="E177" s="35"/>
      <c r="F177" s="44" t="str">
        <f>IFERROR(VLOOKUP(E177,Datengrundlage!$A$4:$M$502,2,FALSE),(""))</f>
        <v/>
      </c>
      <c r="G177" s="36" t="s">
        <v>55</v>
      </c>
      <c r="H177" s="44" t="str">
        <f>IFERROR(IF(AND(OR(E177=250,E177=434),G177="großkörnig"),"Leguminosenmischung, großkörnig",IF(AND(OR(E177=250,E177=434),G177="kleinkörnig"),"Leguminosenmischung, kleinkörnig",VLOOKUP(E177,Datengrundlage!$A$4:$M$502,6,FALSE))),"")</f>
        <v/>
      </c>
      <c r="I177" s="44" t="str">
        <f>IFERROR(VLOOKUP(E177,Datengrundlage!$A$4:$M$502,3,FALSE),"")</f>
        <v/>
      </c>
      <c r="J177" s="110" t="str">
        <f>IFERROR(VLOOKUP(E177,Datengrundlage!$A$3:$O$502,15,FALSE),"")</f>
        <v/>
      </c>
      <c r="K177" s="110" t="str">
        <f>IFERROR(VLOOKUP(E177,Datengrundlage!$A$3:$P$502,16,FALSE),"")</f>
        <v/>
      </c>
      <c r="L177" s="37"/>
      <c r="M177" s="48" t="str">
        <f t="shared" si="40"/>
        <v/>
      </c>
      <c r="N177" s="31">
        <f t="shared" si="41"/>
        <v>0</v>
      </c>
      <c r="O177" s="31" t="str">
        <f t="shared" si="42"/>
        <v/>
      </c>
      <c r="P177" s="31" t="str">
        <f t="shared" si="43"/>
        <v/>
      </c>
      <c r="Q177" s="631" t="s">
        <v>55</v>
      </c>
      <c r="R177" s="157">
        <f t="shared" si="37"/>
        <v>0</v>
      </c>
      <c r="S177" s="30" t="str">
        <f>IFERROR(IF(VLOOKUP(E177,Datengrundlage!$A$4:$M$502,10,FALSE)="x","ja",""),"")</f>
        <v/>
      </c>
      <c r="T177" s="30" t="str">
        <f>IFERROR(IF(VLOOKUP(E177,Datengrundlage!$A$4:$M$502,11,FALSE)="x","ja",""),"")</f>
        <v/>
      </c>
      <c r="U177" s="30" t="str">
        <f>IFERROR(IF(VLOOKUP(E177,Datengrundlage!$A$4:$M$502,12,FALSE)="x","ja",""),"")</f>
        <v/>
      </c>
      <c r="V177" s="110" t="str">
        <f>IFERROR(IF(Q177="ja",VLOOKUP(E177,Datengrundlage!$A$4:$M$502,13,FALSE),""),"")</f>
        <v/>
      </c>
      <c r="W177" s="8" t="str">
        <f t="shared" si="38"/>
        <v/>
      </c>
      <c r="X177" s="124" t="s">
        <v>54</v>
      </c>
      <c r="Y177" s="32">
        <f t="shared" si="44"/>
        <v>0</v>
      </c>
      <c r="Z177" s="32">
        <f t="shared" si="45"/>
        <v>0</v>
      </c>
      <c r="AA177" s="32">
        <f t="shared" si="46"/>
        <v>0</v>
      </c>
      <c r="AB177" s="32">
        <f t="shared" si="47"/>
        <v>0</v>
      </c>
      <c r="AC177" s="32">
        <f t="shared" si="48"/>
        <v>0</v>
      </c>
      <c r="AD177" s="32">
        <f t="shared" si="49"/>
        <v>0</v>
      </c>
      <c r="AE177" s="9">
        <f t="shared" si="39"/>
        <v>0</v>
      </c>
      <c r="AF177" s="101" t="str">
        <f t="shared" si="50"/>
        <v/>
      </c>
    </row>
    <row r="178" spans="3:32" ht="30" customHeight="1" x14ac:dyDescent="0.3">
      <c r="C178" s="8">
        <v>128</v>
      </c>
      <c r="D178" s="100"/>
      <c r="E178" s="35"/>
      <c r="F178" s="44" t="str">
        <f>IFERROR(VLOOKUP(E178,Datengrundlage!$A$4:$M$502,2,FALSE),(""))</f>
        <v/>
      </c>
      <c r="G178" s="36" t="s">
        <v>55</v>
      </c>
      <c r="H178" s="44" t="str">
        <f>IFERROR(IF(AND(OR(E178=250,E178=434),G178="großkörnig"),"Leguminosenmischung, großkörnig",IF(AND(OR(E178=250,E178=434),G178="kleinkörnig"),"Leguminosenmischung, kleinkörnig",VLOOKUP(E178,Datengrundlage!$A$4:$M$502,6,FALSE))),"")</f>
        <v/>
      </c>
      <c r="I178" s="44" t="str">
        <f>IFERROR(VLOOKUP(E178,Datengrundlage!$A$4:$M$502,3,FALSE),"")</f>
        <v/>
      </c>
      <c r="J178" s="110" t="str">
        <f>IFERROR(VLOOKUP(E178,Datengrundlage!$A$3:$O$502,15,FALSE),"")</f>
        <v/>
      </c>
      <c r="K178" s="110" t="str">
        <f>IFERROR(VLOOKUP(E178,Datengrundlage!$A$3:$P$502,16,FALSE),"")</f>
        <v/>
      </c>
      <c r="L178" s="37"/>
      <c r="M178" s="48" t="str">
        <f t="shared" si="40"/>
        <v/>
      </c>
      <c r="N178" s="31">
        <f t="shared" si="41"/>
        <v>0</v>
      </c>
      <c r="O178" s="31" t="str">
        <f t="shared" si="42"/>
        <v/>
      </c>
      <c r="P178" s="31" t="str">
        <f t="shared" si="43"/>
        <v/>
      </c>
      <c r="Q178" s="631" t="s">
        <v>55</v>
      </c>
      <c r="R178" s="157">
        <f t="shared" si="37"/>
        <v>0</v>
      </c>
      <c r="S178" s="30" t="str">
        <f>IFERROR(IF(VLOOKUP(E178,Datengrundlage!$A$4:$M$502,10,FALSE)="x","ja",""),"")</f>
        <v/>
      </c>
      <c r="T178" s="30" t="str">
        <f>IFERROR(IF(VLOOKUP(E178,Datengrundlage!$A$4:$M$502,11,FALSE)="x","ja",""),"")</f>
        <v/>
      </c>
      <c r="U178" s="30" t="str">
        <f>IFERROR(IF(VLOOKUP(E178,Datengrundlage!$A$4:$M$502,12,FALSE)="x","ja",""),"")</f>
        <v/>
      </c>
      <c r="V178" s="110" t="str">
        <f>IFERROR(IF(Q178="ja",VLOOKUP(E178,Datengrundlage!$A$4:$M$502,13,FALSE),""),"")</f>
        <v/>
      </c>
      <c r="W178" s="8" t="str">
        <f t="shared" si="38"/>
        <v/>
      </c>
      <c r="X178" s="124" t="s">
        <v>54</v>
      </c>
      <c r="Y178" s="32">
        <f t="shared" si="44"/>
        <v>0</v>
      </c>
      <c r="Z178" s="32">
        <f t="shared" si="45"/>
        <v>0</v>
      </c>
      <c r="AA178" s="32">
        <f t="shared" si="46"/>
        <v>0</v>
      </c>
      <c r="AB178" s="32">
        <f t="shared" si="47"/>
        <v>0</v>
      </c>
      <c r="AC178" s="32">
        <f t="shared" si="48"/>
        <v>0</v>
      </c>
      <c r="AD178" s="32">
        <f t="shared" si="49"/>
        <v>0</v>
      </c>
      <c r="AE178" s="9">
        <f t="shared" si="39"/>
        <v>0</v>
      </c>
      <c r="AF178" s="101" t="str">
        <f t="shared" si="50"/>
        <v/>
      </c>
    </row>
    <row r="179" spans="3:32" ht="30" customHeight="1" x14ac:dyDescent="0.3">
      <c r="C179" s="8">
        <v>129</v>
      </c>
      <c r="D179" s="100"/>
      <c r="E179" s="35"/>
      <c r="F179" s="44" t="str">
        <f>IFERROR(VLOOKUP(E179,Datengrundlage!$A$4:$M$502,2,FALSE),(""))</f>
        <v/>
      </c>
      <c r="G179" s="36" t="s">
        <v>55</v>
      </c>
      <c r="H179" s="44" t="str">
        <f>IFERROR(IF(AND(OR(E179=250,E179=434),G179="großkörnig"),"Leguminosenmischung, großkörnig",IF(AND(OR(E179=250,E179=434),G179="kleinkörnig"),"Leguminosenmischung, kleinkörnig",VLOOKUP(E179,Datengrundlage!$A$4:$M$502,6,FALSE))),"")</f>
        <v/>
      </c>
      <c r="I179" s="44" t="str">
        <f>IFERROR(VLOOKUP(E179,Datengrundlage!$A$4:$M$502,3,FALSE),"")</f>
        <v/>
      </c>
      <c r="J179" s="110" t="str">
        <f>IFERROR(VLOOKUP(E179,Datengrundlage!$A$3:$O$502,15,FALSE),"")</f>
        <v/>
      </c>
      <c r="K179" s="110" t="str">
        <f>IFERROR(VLOOKUP(E179,Datengrundlage!$A$3:$P$502,16,FALSE),"")</f>
        <v/>
      </c>
      <c r="L179" s="37"/>
      <c r="M179" s="48" t="str">
        <f t="shared" ref="M179:M210" si="51">IFERROR(IF(AND(OR(I179="AL",I179="DK FF"),F179&lt;&gt;"",I179&lt;&gt;""),(L179/$F$45)*100,IF(AND(OR(I179&lt;&gt;"AL",I179&lt;&gt;"DK FF"),I179&lt;&gt;""),"kein Ackerland","")),"")</f>
        <v/>
      </c>
      <c r="N179" s="31">
        <f t="shared" ref="N179:N210" si="52">IF(K179="0",SUMIF($E$51:$E$250,E179,$M$51:$M$250),SUMIF($J$51:$J$250,J179,$M$51:$M$250))</f>
        <v>0</v>
      </c>
      <c r="O179" s="31" t="str">
        <f t="shared" ref="O179:O210" si="53">IF(AND(N179&lt;10,N179&lt;&gt;0,M179&lt;&gt;"kein Ackerland",E179&lt;&gt;610,E179&lt;&gt;650,E179&lt;&gt;720),"X","")</f>
        <v/>
      </c>
      <c r="P179" s="31" t="str">
        <f t="shared" ref="P179:P210" si="54">IF(OR(E179=610,E179=650,E179=720),"X","")</f>
        <v/>
      </c>
      <c r="Q179" s="631" t="s">
        <v>55</v>
      </c>
      <c r="R179" s="157">
        <f t="shared" si="37"/>
        <v>0</v>
      </c>
      <c r="S179" s="30" t="str">
        <f>IFERROR(IF(VLOOKUP(E179,Datengrundlage!$A$4:$M$502,10,FALSE)="x","ja",""),"")</f>
        <v/>
      </c>
      <c r="T179" s="30" t="str">
        <f>IFERROR(IF(VLOOKUP(E179,Datengrundlage!$A$4:$M$502,11,FALSE)="x","ja",""),"")</f>
        <v/>
      </c>
      <c r="U179" s="30" t="str">
        <f>IFERROR(IF(VLOOKUP(E179,Datengrundlage!$A$4:$M$502,12,FALSE)="x","ja",""),"")</f>
        <v/>
      </c>
      <c r="V179" s="110" t="str">
        <f>IFERROR(IF(Q179="ja",VLOOKUP(E179,Datengrundlage!$A$4:$M$502,13,FALSE),""),"")</f>
        <v/>
      </c>
      <c r="W179" s="8" t="str">
        <f t="shared" si="38"/>
        <v/>
      </c>
      <c r="X179" s="124" t="s">
        <v>54</v>
      </c>
      <c r="Y179" s="32">
        <f t="shared" ref="Y179:Y210" si="55">IF(AND($E$9="Förderung erscheint möglich (bitte prüfen)",I179="AL",$F$34="45 €/ha (in 2023)"),L179*45,IF(AND($E$9="Förderung erscheint möglich (bitte prüfen)",I179="AL",$F$34="60 €/ha (ab 2024)"),L179*60,0))</f>
        <v>0</v>
      </c>
      <c r="Z179" s="32">
        <f t="shared" ref="Z179:Z210" si="56">IF(AND($Z$13="Voraussetzungen erfüllt",$F$39="konventionell",I179="AL",X179="ja",H179&lt;&gt;"AUKM"),L179*$AB$11,IF(AND($Z$13="Voraussetzungen erfüllt",$F$39="ökologisch",I179="AL",X179="ja",H179&lt;&gt;"AUKM"),L179*$AB$12,0))</f>
        <v>0</v>
      </c>
      <c r="AA179" s="32">
        <f t="shared" ref="AA179:AA210" si="57">IF(AND($Z$19="Voraussetzungen erfüllt",$F$39="konventionell",I179="AL",X179="ja",H179&lt;&gt;"AUKM"),L179*$AB$15,IF(AND($Z$19="Voraussetzungen erfüllt",$F$39="ökologisch",I179="AL",X179="ja",H179&lt;&gt;"AUKM"),L179*$AB$16,0))</f>
        <v>0</v>
      </c>
      <c r="AB179" s="32">
        <f t="shared" ref="AB179:AB210" si="58">IF(AND($Z$23="Voraussetzungen erfüllt",$F$39="konventionell",I179="AL",X179="ja",H179&lt;&gt;"AUKM"),L179*$AB$21,IF(AND($Z$23="Voraussetzungen erfüllt",$F$39="ökologisch",I179="AL",X179="ja",H179&lt;&gt;"AUKM"),L179*$AB$22,0))</f>
        <v>0</v>
      </c>
      <c r="AC179" s="32">
        <f t="shared" ref="AC179:AC210" si="59">IF(AND($Z$33="Voraussetzungen erfüllt",$F$39="konventionell",I179="AL",X179="ja",H179&lt;&gt;"AUKM"),L179*$AB$29,IF(AND($Z$33="Voraussetzungen erfüllt",$F$39="ökologisch",I179="AL",X179="ja",H179&lt;&gt;"AUKM"),L179*$AB$30,0))</f>
        <v>0</v>
      </c>
      <c r="AD179" s="32">
        <f t="shared" ref="AD179:AD210" si="60">IF(AND($Z$27="Voraussetzungen erfüllt",$F$39="konventionell",I179="AL",X179="ja",Q179="ja",H179&lt;&gt;"AUKM"),R179*$AB$25,IF(AND($Z$27="Voraussetzungen erfüllt",$F$39="ökologisch",I179="AL",X179="ja",Q179="ja",H179&lt;&gt;"AUKM"),R179*$AB$26,0))</f>
        <v>0</v>
      </c>
      <c r="AE179" s="9">
        <f t="shared" si="39"/>
        <v>0</v>
      </c>
      <c r="AF179" s="101" t="str">
        <f t="shared" ref="AF179:AF210" si="61">IF(AND(N179&gt;30,E179&lt;&gt;610,E179&lt;&gt;650,E179&lt;&gt;720),"Flächenanteil dieser Hauptfruchtart ist größer als 30 % (gilt nicht bei beetweisem Anbau)",IF(AND(G179&lt;&gt;"nein",OR(E179&lt;&gt;250,E179&lt;&gt;434)),"Gemengepartner nur bei NC 250 und 434 wählen",IF(AND(V179&gt;0.25,V179&lt;&gt;"",V179&lt;&gt;"nicht förderfähig"),"Der C-Faktor der Kultur ist &gt; 0,25, eine Mulchsaat ist verpflichtend",IF(AND($B$16&gt;3,$F$39=" - bitte wählen -"),"Bitte die Wirtschaftsform auswählen",IF(R179&gt;L179,"Flächenanteil in KWasser2 größer als Gesamtfläche, bitte korrigieren","")))))</f>
        <v/>
      </c>
    </row>
    <row r="180" spans="3:32" ht="30" customHeight="1" x14ac:dyDescent="0.3">
      <c r="C180" s="8">
        <v>130</v>
      </c>
      <c r="D180" s="100"/>
      <c r="E180" s="35"/>
      <c r="F180" s="44" t="str">
        <f>IFERROR(VLOOKUP(E180,Datengrundlage!$A$4:$M$502,2,FALSE),(""))</f>
        <v/>
      </c>
      <c r="G180" s="36" t="s">
        <v>55</v>
      </c>
      <c r="H180" s="44" t="str">
        <f>IFERROR(IF(AND(OR(E180=250,E180=434),G180="großkörnig"),"Leguminosenmischung, großkörnig",IF(AND(OR(E180=250,E180=434),G180="kleinkörnig"),"Leguminosenmischung, kleinkörnig",VLOOKUP(E180,Datengrundlage!$A$4:$M$502,6,FALSE))),"")</f>
        <v/>
      </c>
      <c r="I180" s="44" t="str">
        <f>IFERROR(VLOOKUP(E180,Datengrundlage!$A$4:$M$502,3,FALSE),"")</f>
        <v/>
      </c>
      <c r="J180" s="110" t="str">
        <f>IFERROR(VLOOKUP(E180,Datengrundlage!$A$3:$O$502,15,FALSE),"")</f>
        <v/>
      </c>
      <c r="K180" s="110" t="str">
        <f>IFERROR(VLOOKUP(E180,Datengrundlage!$A$3:$P$502,16,FALSE),"")</f>
        <v/>
      </c>
      <c r="L180" s="37"/>
      <c r="M180" s="48" t="str">
        <f t="shared" si="51"/>
        <v/>
      </c>
      <c r="N180" s="31">
        <f t="shared" si="52"/>
        <v>0</v>
      </c>
      <c r="O180" s="31" t="str">
        <f t="shared" si="53"/>
        <v/>
      </c>
      <c r="P180" s="31" t="str">
        <f t="shared" si="54"/>
        <v/>
      </c>
      <c r="Q180" s="631" t="s">
        <v>55</v>
      </c>
      <c r="R180" s="157">
        <f t="shared" ref="R180:R243" si="62">IF(Q180="ja",L180,0)</f>
        <v>0</v>
      </c>
      <c r="S180" s="30" t="str">
        <f>IFERROR(IF(VLOOKUP(E180,Datengrundlage!$A$4:$M$502,10,FALSE)="x","ja",""),"")</f>
        <v/>
      </c>
      <c r="T180" s="30" t="str">
        <f>IFERROR(IF(VLOOKUP(E180,Datengrundlage!$A$4:$M$502,11,FALSE)="x","ja",""),"")</f>
        <v/>
      </c>
      <c r="U180" s="30" t="str">
        <f>IFERROR(IF(VLOOKUP(E180,Datengrundlage!$A$4:$M$502,12,FALSE)="x","ja",""),"")</f>
        <v/>
      </c>
      <c r="V180" s="110" t="str">
        <f>IFERROR(IF(Q180="ja",VLOOKUP(E180,Datengrundlage!$A$4:$M$502,13,FALSE),""),"")</f>
        <v/>
      </c>
      <c r="W180" s="8" t="str">
        <f t="shared" ref="W180:W243" si="63">IFERROR(R180*V180,"")</f>
        <v/>
      </c>
      <c r="X180" s="124" t="s">
        <v>54</v>
      </c>
      <c r="Y180" s="32">
        <f t="shared" si="55"/>
        <v>0</v>
      </c>
      <c r="Z180" s="32">
        <f t="shared" si="56"/>
        <v>0</v>
      </c>
      <c r="AA180" s="32">
        <f t="shared" si="57"/>
        <v>0</v>
      </c>
      <c r="AB180" s="32">
        <f t="shared" si="58"/>
        <v>0</v>
      </c>
      <c r="AC180" s="32">
        <f t="shared" si="59"/>
        <v>0</v>
      </c>
      <c r="AD180" s="32">
        <f t="shared" si="60"/>
        <v>0</v>
      </c>
      <c r="AE180" s="9">
        <f t="shared" ref="AE180:AE243" si="64">SUM(Y180:AD180)</f>
        <v>0</v>
      </c>
      <c r="AF180" s="101" t="str">
        <f t="shared" si="61"/>
        <v/>
      </c>
    </row>
    <row r="181" spans="3:32" ht="30" customHeight="1" x14ac:dyDescent="0.3">
      <c r="C181" s="8">
        <v>131</v>
      </c>
      <c r="D181" s="100"/>
      <c r="E181" s="35"/>
      <c r="F181" s="44" t="str">
        <f>IFERROR(VLOOKUP(E181,Datengrundlage!$A$4:$M$502,2,FALSE),(""))</f>
        <v/>
      </c>
      <c r="G181" s="36" t="s">
        <v>55</v>
      </c>
      <c r="H181" s="44" t="str">
        <f>IFERROR(IF(AND(OR(E181=250,E181=434),G181="großkörnig"),"Leguminosenmischung, großkörnig",IF(AND(OR(E181=250,E181=434),G181="kleinkörnig"),"Leguminosenmischung, kleinkörnig",VLOOKUP(E181,Datengrundlage!$A$4:$M$502,6,FALSE))),"")</f>
        <v/>
      </c>
      <c r="I181" s="44" t="str">
        <f>IFERROR(VLOOKUP(E181,Datengrundlage!$A$4:$M$502,3,FALSE),"")</f>
        <v/>
      </c>
      <c r="J181" s="110" t="str">
        <f>IFERROR(VLOOKUP(E181,Datengrundlage!$A$3:$O$502,15,FALSE),"")</f>
        <v/>
      </c>
      <c r="K181" s="110" t="str">
        <f>IFERROR(VLOOKUP(E181,Datengrundlage!$A$3:$P$502,16,FALSE),"")</f>
        <v/>
      </c>
      <c r="L181" s="37"/>
      <c r="M181" s="48" t="str">
        <f t="shared" si="51"/>
        <v/>
      </c>
      <c r="N181" s="31">
        <f t="shared" si="52"/>
        <v>0</v>
      </c>
      <c r="O181" s="31" t="str">
        <f t="shared" si="53"/>
        <v/>
      </c>
      <c r="P181" s="31" t="str">
        <f t="shared" si="54"/>
        <v/>
      </c>
      <c r="Q181" s="631" t="s">
        <v>55</v>
      </c>
      <c r="R181" s="157">
        <f t="shared" si="62"/>
        <v>0</v>
      </c>
      <c r="S181" s="30" t="str">
        <f>IFERROR(IF(VLOOKUP(E181,Datengrundlage!$A$4:$M$502,10,FALSE)="x","ja",""),"")</f>
        <v/>
      </c>
      <c r="T181" s="30" t="str">
        <f>IFERROR(IF(VLOOKUP(E181,Datengrundlage!$A$4:$M$502,11,FALSE)="x","ja",""),"")</f>
        <v/>
      </c>
      <c r="U181" s="30" t="str">
        <f>IFERROR(IF(VLOOKUP(E181,Datengrundlage!$A$4:$M$502,12,FALSE)="x","ja",""),"")</f>
        <v/>
      </c>
      <c r="V181" s="110" t="str">
        <f>IFERROR(IF(Q181="ja",VLOOKUP(E181,Datengrundlage!$A$4:$M$502,13,FALSE),""),"")</f>
        <v/>
      </c>
      <c r="W181" s="8" t="str">
        <f t="shared" si="63"/>
        <v/>
      </c>
      <c r="X181" s="124" t="s">
        <v>54</v>
      </c>
      <c r="Y181" s="32">
        <f t="shared" si="55"/>
        <v>0</v>
      </c>
      <c r="Z181" s="32">
        <f t="shared" si="56"/>
        <v>0</v>
      </c>
      <c r="AA181" s="32">
        <f t="shared" si="57"/>
        <v>0</v>
      </c>
      <c r="AB181" s="32">
        <f t="shared" si="58"/>
        <v>0</v>
      </c>
      <c r="AC181" s="32">
        <f t="shared" si="59"/>
        <v>0</v>
      </c>
      <c r="AD181" s="32">
        <f t="shared" si="60"/>
        <v>0</v>
      </c>
      <c r="AE181" s="9">
        <f t="shared" si="64"/>
        <v>0</v>
      </c>
      <c r="AF181" s="101" t="str">
        <f t="shared" si="61"/>
        <v/>
      </c>
    </row>
    <row r="182" spans="3:32" ht="30" customHeight="1" x14ac:dyDescent="0.3">
      <c r="C182" s="8">
        <v>132</v>
      </c>
      <c r="D182" s="100"/>
      <c r="E182" s="35"/>
      <c r="F182" s="44" t="str">
        <f>IFERROR(VLOOKUP(E182,Datengrundlage!$A$4:$M$502,2,FALSE),(""))</f>
        <v/>
      </c>
      <c r="G182" s="36" t="s">
        <v>55</v>
      </c>
      <c r="H182" s="44" t="str">
        <f>IFERROR(IF(AND(OR(E182=250,E182=434),G182="großkörnig"),"Leguminosenmischung, großkörnig",IF(AND(OR(E182=250,E182=434),G182="kleinkörnig"),"Leguminosenmischung, kleinkörnig",VLOOKUP(E182,Datengrundlage!$A$4:$M$502,6,FALSE))),"")</f>
        <v/>
      </c>
      <c r="I182" s="44" t="str">
        <f>IFERROR(VLOOKUP(E182,Datengrundlage!$A$4:$M$502,3,FALSE),"")</f>
        <v/>
      </c>
      <c r="J182" s="110" t="str">
        <f>IFERROR(VLOOKUP(E182,Datengrundlage!$A$3:$O$502,15,FALSE),"")</f>
        <v/>
      </c>
      <c r="K182" s="110" t="str">
        <f>IFERROR(VLOOKUP(E182,Datengrundlage!$A$3:$P$502,16,FALSE),"")</f>
        <v/>
      </c>
      <c r="L182" s="37"/>
      <c r="M182" s="48" t="str">
        <f t="shared" si="51"/>
        <v/>
      </c>
      <c r="N182" s="31">
        <f t="shared" si="52"/>
        <v>0</v>
      </c>
      <c r="O182" s="31" t="str">
        <f t="shared" si="53"/>
        <v/>
      </c>
      <c r="P182" s="31" t="str">
        <f t="shared" si="54"/>
        <v/>
      </c>
      <c r="Q182" s="631" t="s">
        <v>55</v>
      </c>
      <c r="R182" s="157">
        <f t="shared" si="62"/>
        <v>0</v>
      </c>
      <c r="S182" s="30" t="str">
        <f>IFERROR(IF(VLOOKUP(E182,Datengrundlage!$A$4:$M$502,10,FALSE)="x","ja",""),"")</f>
        <v/>
      </c>
      <c r="T182" s="30" t="str">
        <f>IFERROR(IF(VLOOKUP(E182,Datengrundlage!$A$4:$M$502,11,FALSE)="x","ja",""),"")</f>
        <v/>
      </c>
      <c r="U182" s="30" t="str">
        <f>IFERROR(IF(VLOOKUP(E182,Datengrundlage!$A$4:$M$502,12,FALSE)="x","ja",""),"")</f>
        <v/>
      </c>
      <c r="V182" s="110" t="str">
        <f>IFERROR(IF(Q182="ja",VLOOKUP(E182,Datengrundlage!$A$4:$M$502,13,FALSE),""),"")</f>
        <v/>
      </c>
      <c r="W182" s="8" t="str">
        <f t="shared" si="63"/>
        <v/>
      </c>
      <c r="X182" s="124" t="s">
        <v>54</v>
      </c>
      <c r="Y182" s="32">
        <f t="shared" si="55"/>
        <v>0</v>
      </c>
      <c r="Z182" s="32">
        <f t="shared" si="56"/>
        <v>0</v>
      </c>
      <c r="AA182" s="32">
        <f t="shared" si="57"/>
        <v>0</v>
      </c>
      <c r="AB182" s="32">
        <f t="shared" si="58"/>
        <v>0</v>
      </c>
      <c r="AC182" s="32">
        <f t="shared" si="59"/>
        <v>0</v>
      </c>
      <c r="AD182" s="32">
        <f t="shared" si="60"/>
        <v>0</v>
      </c>
      <c r="AE182" s="9">
        <f t="shared" si="64"/>
        <v>0</v>
      </c>
      <c r="AF182" s="101" t="str">
        <f t="shared" si="61"/>
        <v/>
      </c>
    </row>
    <row r="183" spans="3:32" ht="30" customHeight="1" x14ac:dyDescent="0.3">
      <c r="C183" s="8">
        <v>133</v>
      </c>
      <c r="D183" s="100"/>
      <c r="E183" s="35"/>
      <c r="F183" s="44" t="str">
        <f>IFERROR(VLOOKUP(E183,Datengrundlage!$A$4:$M$502,2,FALSE),(""))</f>
        <v/>
      </c>
      <c r="G183" s="36" t="s">
        <v>55</v>
      </c>
      <c r="H183" s="44" t="str">
        <f>IFERROR(IF(AND(OR(E183=250,E183=434),G183="großkörnig"),"Leguminosenmischung, großkörnig",IF(AND(OR(E183=250,E183=434),G183="kleinkörnig"),"Leguminosenmischung, kleinkörnig",VLOOKUP(E183,Datengrundlage!$A$4:$M$502,6,FALSE))),"")</f>
        <v/>
      </c>
      <c r="I183" s="44" t="str">
        <f>IFERROR(VLOOKUP(E183,Datengrundlage!$A$4:$M$502,3,FALSE),"")</f>
        <v/>
      </c>
      <c r="J183" s="110" t="str">
        <f>IFERROR(VLOOKUP(E183,Datengrundlage!$A$3:$O$502,15,FALSE),"")</f>
        <v/>
      </c>
      <c r="K183" s="110" t="str">
        <f>IFERROR(VLOOKUP(E183,Datengrundlage!$A$3:$P$502,16,FALSE),"")</f>
        <v/>
      </c>
      <c r="L183" s="37"/>
      <c r="M183" s="48" t="str">
        <f t="shared" si="51"/>
        <v/>
      </c>
      <c r="N183" s="31">
        <f t="shared" si="52"/>
        <v>0</v>
      </c>
      <c r="O183" s="31" t="str">
        <f t="shared" si="53"/>
        <v/>
      </c>
      <c r="P183" s="31" t="str">
        <f t="shared" si="54"/>
        <v/>
      </c>
      <c r="Q183" s="631" t="s">
        <v>55</v>
      </c>
      <c r="R183" s="157">
        <f t="shared" si="62"/>
        <v>0</v>
      </c>
      <c r="S183" s="30" t="str">
        <f>IFERROR(IF(VLOOKUP(E183,Datengrundlage!$A$4:$M$502,10,FALSE)="x","ja",""),"")</f>
        <v/>
      </c>
      <c r="T183" s="30" t="str">
        <f>IFERROR(IF(VLOOKUP(E183,Datengrundlage!$A$4:$M$502,11,FALSE)="x","ja",""),"")</f>
        <v/>
      </c>
      <c r="U183" s="30" t="str">
        <f>IFERROR(IF(VLOOKUP(E183,Datengrundlage!$A$4:$M$502,12,FALSE)="x","ja",""),"")</f>
        <v/>
      </c>
      <c r="V183" s="110" t="str">
        <f>IFERROR(IF(Q183="ja",VLOOKUP(E183,Datengrundlage!$A$4:$M$502,13,FALSE),""),"")</f>
        <v/>
      </c>
      <c r="W183" s="8" t="str">
        <f t="shared" si="63"/>
        <v/>
      </c>
      <c r="X183" s="124" t="s">
        <v>54</v>
      </c>
      <c r="Y183" s="32">
        <f t="shared" si="55"/>
        <v>0</v>
      </c>
      <c r="Z183" s="32">
        <f t="shared" si="56"/>
        <v>0</v>
      </c>
      <c r="AA183" s="32">
        <f t="shared" si="57"/>
        <v>0</v>
      </c>
      <c r="AB183" s="32">
        <f t="shared" si="58"/>
        <v>0</v>
      </c>
      <c r="AC183" s="32">
        <f t="shared" si="59"/>
        <v>0</v>
      </c>
      <c r="AD183" s="32">
        <f t="shared" si="60"/>
        <v>0</v>
      </c>
      <c r="AE183" s="9">
        <f t="shared" si="64"/>
        <v>0</v>
      </c>
      <c r="AF183" s="101" t="str">
        <f t="shared" si="61"/>
        <v/>
      </c>
    </row>
    <row r="184" spans="3:32" ht="30" customHeight="1" x14ac:dyDescent="0.3">
      <c r="C184" s="8">
        <v>134</v>
      </c>
      <c r="D184" s="100"/>
      <c r="E184" s="35"/>
      <c r="F184" s="44" t="str">
        <f>IFERROR(VLOOKUP(E184,Datengrundlage!$A$4:$M$502,2,FALSE),(""))</f>
        <v/>
      </c>
      <c r="G184" s="36" t="s">
        <v>55</v>
      </c>
      <c r="H184" s="44" t="str">
        <f>IFERROR(IF(AND(OR(E184=250,E184=434),G184="großkörnig"),"Leguminosenmischung, großkörnig",IF(AND(OR(E184=250,E184=434),G184="kleinkörnig"),"Leguminosenmischung, kleinkörnig",VLOOKUP(E184,Datengrundlage!$A$4:$M$502,6,FALSE))),"")</f>
        <v/>
      </c>
      <c r="I184" s="44" t="str">
        <f>IFERROR(VLOOKUP(E184,Datengrundlage!$A$4:$M$502,3,FALSE),"")</f>
        <v/>
      </c>
      <c r="J184" s="110" t="str">
        <f>IFERROR(VLOOKUP(E184,Datengrundlage!$A$3:$O$502,15,FALSE),"")</f>
        <v/>
      </c>
      <c r="K184" s="110" t="str">
        <f>IFERROR(VLOOKUP(E184,Datengrundlage!$A$3:$P$502,16,FALSE),"")</f>
        <v/>
      </c>
      <c r="L184" s="37"/>
      <c r="M184" s="48" t="str">
        <f t="shared" si="51"/>
        <v/>
      </c>
      <c r="N184" s="31">
        <f t="shared" si="52"/>
        <v>0</v>
      </c>
      <c r="O184" s="31" t="str">
        <f t="shared" si="53"/>
        <v/>
      </c>
      <c r="P184" s="31" t="str">
        <f t="shared" si="54"/>
        <v/>
      </c>
      <c r="Q184" s="631" t="s">
        <v>55</v>
      </c>
      <c r="R184" s="157">
        <f t="shared" si="62"/>
        <v>0</v>
      </c>
      <c r="S184" s="30" t="str">
        <f>IFERROR(IF(VLOOKUP(E184,Datengrundlage!$A$4:$M$502,10,FALSE)="x","ja",""),"")</f>
        <v/>
      </c>
      <c r="T184" s="30" t="str">
        <f>IFERROR(IF(VLOOKUP(E184,Datengrundlage!$A$4:$M$502,11,FALSE)="x","ja",""),"")</f>
        <v/>
      </c>
      <c r="U184" s="30" t="str">
        <f>IFERROR(IF(VLOOKUP(E184,Datengrundlage!$A$4:$M$502,12,FALSE)="x","ja",""),"")</f>
        <v/>
      </c>
      <c r="V184" s="110" t="str">
        <f>IFERROR(IF(Q184="ja",VLOOKUP(E184,Datengrundlage!$A$4:$M$502,13,FALSE),""),"")</f>
        <v/>
      </c>
      <c r="W184" s="8" t="str">
        <f t="shared" si="63"/>
        <v/>
      </c>
      <c r="X184" s="124" t="s">
        <v>54</v>
      </c>
      <c r="Y184" s="32">
        <f t="shared" si="55"/>
        <v>0</v>
      </c>
      <c r="Z184" s="32">
        <f t="shared" si="56"/>
        <v>0</v>
      </c>
      <c r="AA184" s="32">
        <f t="shared" si="57"/>
        <v>0</v>
      </c>
      <c r="AB184" s="32">
        <f t="shared" si="58"/>
        <v>0</v>
      </c>
      <c r="AC184" s="32">
        <f t="shared" si="59"/>
        <v>0</v>
      </c>
      <c r="AD184" s="32">
        <f t="shared" si="60"/>
        <v>0</v>
      </c>
      <c r="AE184" s="9">
        <f t="shared" si="64"/>
        <v>0</v>
      </c>
      <c r="AF184" s="101" t="str">
        <f t="shared" si="61"/>
        <v/>
      </c>
    </row>
    <row r="185" spans="3:32" ht="30" customHeight="1" x14ac:dyDescent="0.3">
      <c r="C185" s="8">
        <v>135</v>
      </c>
      <c r="D185" s="100"/>
      <c r="E185" s="35"/>
      <c r="F185" s="44" t="str">
        <f>IFERROR(VLOOKUP(E185,Datengrundlage!$A$4:$M$502,2,FALSE),(""))</f>
        <v/>
      </c>
      <c r="G185" s="36" t="s">
        <v>55</v>
      </c>
      <c r="H185" s="44" t="str">
        <f>IFERROR(IF(AND(OR(E185=250,E185=434),G185="großkörnig"),"Leguminosenmischung, großkörnig",IF(AND(OR(E185=250,E185=434),G185="kleinkörnig"),"Leguminosenmischung, kleinkörnig",VLOOKUP(E185,Datengrundlage!$A$4:$M$502,6,FALSE))),"")</f>
        <v/>
      </c>
      <c r="I185" s="44" t="str">
        <f>IFERROR(VLOOKUP(E185,Datengrundlage!$A$4:$M$502,3,FALSE),"")</f>
        <v/>
      </c>
      <c r="J185" s="110" t="str">
        <f>IFERROR(VLOOKUP(E185,Datengrundlage!$A$3:$O$502,15,FALSE),"")</f>
        <v/>
      </c>
      <c r="K185" s="110" t="str">
        <f>IFERROR(VLOOKUP(E185,Datengrundlage!$A$3:$P$502,16,FALSE),"")</f>
        <v/>
      </c>
      <c r="L185" s="37"/>
      <c r="M185" s="48" t="str">
        <f t="shared" si="51"/>
        <v/>
      </c>
      <c r="N185" s="31">
        <f t="shared" si="52"/>
        <v>0</v>
      </c>
      <c r="O185" s="31" t="str">
        <f t="shared" si="53"/>
        <v/>
      </c>
      <c r="P185" s="31" t="str">
        <f t="shared" si="54"/>
        <v/>
      </c>
      <c r="Q185" s="631" t="s">
        <v>55</v>
      </c>
      <c r="R185" s="157">
        <f t="shared" si="62"/>
        <v>0</v>
      </c>
      <c r="S185" s="30" t="str">
        <f>IFERROR(IF(VLOOKUP(E185,Datengrundlage!$A$4:$M$502,10,FALSE)="x","ja",""),"")</f>
        <v/>
      </c>
      <c r="T185" s="30" t="str">
        <f>IFERROR(IF(VLOOKUP(E185,Datengrundlage!$A$4:$M$502,11,FALSE)="x","ja",""),"")</f>
        <v/>
      </c>
      <c r="U185" s="30" t="str">
        <f>IFERROR(IF(VLOOKUP(E185,Datengrundlage!$A$4:$M$502,12,FALSE)="x","ja",""),"")</f>
        <v/>
      </c>
      <c r="V185" s="110" t="str">
        <f>IFERROR(IF(Q185="ja",VLOOKUP(E185,Datengrundlage!$A$4:$M$502,13,FALSE),""),"")</f>
        <v/>
      </c>
      <c r="W185" s="8" t="str">
        <f t="shared" si="63"/>
        <v/>
      </c>
      <c r="X185" s="124" t="s">
        <v>54</v>
      </c>
      <c r="Y185" s="32">
        <f t="shared" si="55"/>
        <v>0</v>
      </c>
      <c r="Z185" s="32">
        <f t="shared" si="56"/>
        <v>0</v>
      </c>
      <c r="AA185" s="32">
        <f t="shared" si="57"/>
        <v>0</v>
      </c>
      <c r="AB185" s="32">
        <f t="shared" si="58"/>
        <v>0</v>
      </c>
      <c r="AC185" s="32">
        <f t="shared" si="59"/>
        <v>0</v>
      </c>
      <c r="AD185" s="32">
        <f t="shared" si="60"/>
        <v>0</v>
      </c>
      <c r="AE185" s="9">
        <f t="shared" si="64"/>
        <v>0</v>
      </c>
      <c r="AF185" s="101" t="str">
        <f t="shared" si="61"/>
        <v/>
      </c>
    </row>
    <row r="186" spans="3:32" ht="30" customHeight="1" x14ac:dyDescent="0.3">
      <c r="C186" s="8">
        <v>136</v>
      </c>
      <c r="D186" s="100"/>
      <c r="E186" s="35"/>
      <c r="F186" s="44" t="str">
        <f>IFERROR(VLOOKUP(E186,Datengrundlage!$A$4:$M$502,2,FALSE),(""))</f>
        <v/>
      </c>
      <c r="G186" s="36" t="s">
        <v>55</v>
      </c>
      <c r="H186" s="44" t="str">
        <f>IFERROR(IF(AND(OR(E186=250,E186=434),G186="großkörnig"),"Leguminosenmischung, großkörnig",IF(AND(OR(E186=250,E186=434),G186="kleinkörnig"),"Leguminosenmischung, kleinkörnig",VLOOKUP(E186,Datengrundlage!$A$4:$M$502,6,FALSE))),"")</f>
        <v/>
      </c>
      <c r="I186" s="44" t="str">
        <f>IFERROR(VLOOKUP(E186,Datengrundlage!$A$4:$M$502,3,FALSE),"")</f>
        <v/>
      </c>
      <c r="J186" s="110" t="str">
        <f>IFERROR(VLOOKUP(E186,Datengrundlage!$A$3:$O$502,15,FALSE),"")</f>
        <v/>
      </c>
      <c r="K186" s="110" t="str">
        <f>IFERROR(VLOOKUP(E186,Datengrundlage!$A$3:$P$502,16,FALSE),"")</f>
        <v/>
      </c>
      <c r="L186" s="37"/>
      <c r="M186" s="48" t="str">
        <f t="shared" si="51"/>
        <v/>
      </c>
      <c r="N186" s="31">
        <f t="shared" si="52"/>
        <v>0</v>
      </c>
      <c r="O186" s="31" t="str">
        <f t="shared" si="53"/>
        <v/>
      </c>
      <c r="P186" s="31" t="str">
        <f t="shared" si="54"/>
        <v/>
      </c>
      <c r="Q186" s="631" t="s">
        <v>55</v>
      </c>
      <c r="R186" s="157">
        <f t="shared" si="62"/>
        <v>0</v>
      </c>
      <c r="S186" s="30" t="str">
        <f>IFERROR(IF(VLOOKUP(E186,Datengrundlage!$A$4:$M$502,10,FALSE)="x","ja",""),"")</f>
        <v/>
      </c>
      <c r="T186" s="30" t="str">
        <f>IFERROR(IF(VLOOKUP(E186,Datengrundlage!$A$4:$M$502,11,FALSE)="x","ja",""),"")</f>
        <v/>
      </c>
      <c r="U186" s="30" t="str">
        <f>IFERROR(IF(VLOOKUP(E186,Datengrundlage!$A$4:$M$502,12,FALSE)="x","ja",""),"")</f>
        <v/>
      </c>
      <c r="V186" s="110" t="str">
        <f>IFERROR(IF(Q186="ja",VLOOKUP(E186,Datengrundlage!$A$4:$M$502,13,FALSE),""),"")</f>
        <v/>
      </c>
      <c r="W186" s="8" t="str">
        <f t="shared" si="63"/>
        <v/>
      </c>
      <c r="X186" s="124" t="s">
        <v>54</v>
      </c>
      <c r="Y186" s="32">
        <f t="shared" si="55"/>
        <v>0</v>
      </c>
      <c r="Z186" s="32">
        <f t="shared" si="56"/>
        <v>0</v>
      </c>
      <c r="AA186" s="32">
        <f t="shared" si="57"/>
        <v>0</v>
      </c>
      <c r="AB186" s="32">
        <f t="shared" si="58"/>
        <v>0</v>
      </c>
      <c r="AC186" s="32">
        <f t="shared" si="59"/>
        <v>0</v>
      </c>
      <c r="AD186" s="32">
        <f t="shared" si="60"/>
        <v>0</v>
      </c>
      <c r="AE186" s="9">
        <f t="shared" si="64"/>
        <v>0</v>
      </c>
      <c r="AF186" s="101" t="str">
        <f t="shared" si="61"/>
        <v/>
      </c>
    </row>
    <row r="187" spans="3:32" ht="30" customHeight="1" x14ac:dyDescent="0.3">
      <c r="C187" s="8">
        <v>137</v>
      </c>
      <c r="D187" s="100"/>
      <c r="E187" s="35"/>
      <c r="F187" s="44" t="str">
        <f>IFERROR(VLOOKUP(E187,Datengrundlage!$A$4:$M$502,2,FALSE),(""))</f>
        <v/>
      </c>
      <c r="G187" s="36" t="s">
        <v>55</v>
      </c>
      <c r="H187" s="44" t="str">
        <f>IFERROR(IF(AND(OR(E187=250,E187=434),G187="großkörnig"),"Leguminosenmischung, großkörnig",IF(AND(OR(E187=250,E187=434),G187="kleinkörnig"),"Leguminosenmischung, kleinkörnig",VLOOKUP(E187,Datengrundlage!$A$4:$M$502,6,FALSE))),"")</f>
        <v/>
      </c>
      <c r="I187" s="44" t="str">
        <f>IFERROR(VLOOKUP(E187,Datengrundlage!$A$4:$M$502,3,FALSE),"")</f>
        <v/>
      </c>
      <c r="J187" s="110" t="str">
        <f>IFERROR(VLOOKUP(E187,Datengrundlage!$A$3:$O$502,15,FALSE),"")</f>
        <v/>
      </c>
      <c r="K187" s="110" t="str">
        <f>IFERROR(VLOOKUP(E187,Datengrundlage!$A$3:$P$502,16,FALSE),"")</f>
        <v/>
      </c>
      <c r="L187" s="37"/>
      <c r="M187" s="48" t="str">
        <f t="shared" si="51"/>
        <v/>
      </c>
      <c r="N187" s="31">
        <f t="shared" si="52"/>
        <v>0</v>
      </c>
      <c r="O187" s="31" t="str">
        <f t="shared" si="53"/>
        <v/>
      </c>
      <c r="P187" s="31" t="str">
        <f t="shared" si="54"/>
        <v/>
      </c>
      <c r="Q187" s="631" t="s">
        <v>55</v>
      </c>
      <c r="R187" s="157">
        <f t="shared" si="62"/>
        <v>0</v>
      </c>
      <c r="S187" s="30" t="str">
        <f>IFERROR(IF(VLOOKUP(E187,Datengrundlage!$A$4:$M$502,10,FALSE)="x","ja",""),"")</f>
        <v/>
      </c>
      <c r="T187" s="30" t="str">
        <f>IFERROR(IF(VLOOKUP(E187,Datengrundlage!$A$4:$M$502,11,FALSE)="x","ja",""),"")</f>
        <v/>
      </c>
      <c r="U187" s="30" t="str">
        <f>IFERROR(IF(VLOOKUP(E187,Datengrundlage!$A$4:$M$502,12,FALSE)="x","ja",""),"")</f>
        <v/>
      </c>
      <c r="V187" s="110" t="str">
        <f>IFERROR(IF(Q187="ja",VLOOKUP(E187,Datengrundlage!$A$4:$M$502,13,FALSE),""),"")</f>
        <v/>
      </c>
      <c r="W187" s="8" t="str">
        <f t="shared" si="63"/>
        <v/>
      </c>
      <c r="X187" s="124" t="s">
        <v>54</v>
      </c>
      <c r="Y187" s="32">
        <f t="shared" si="55"/>
        <v>0</v>
      </c>
      <c r="Z187" s="32">
        <f t="shared" si="56"/>
        <v>0</v>
      </c>
      <c r="AA187" s="32">
        <f t="shared" si="57"/>
        <v>0</v>
      </c>
      <c r="AB187" s="32">
        <f t="shared" si="58"/>
        <v>0</v>
      </c>
      <c r="AC187" s="32">
        <f t="shared" si="59"/>
        <v>0</v>
      </c>
      <c r="AD187" s="32">
        <f t="shared" si="60"/>
        <v>0</v>
      </c>
      <c r="AE187" s="9">
        <f t="shared" si="64"/>
        <v>0</v>
      </c>
      <c r="AF187" s="101" t="str">
        <f t="shared" si="61"/>
        <v/>
      </c>
    </row>
    <row r="188" spans="3:32" ht="30" customHeight="1" x14ac:dyDescent="0.3">
      <c r="C188" s="8">
        <v>138</v>
      </c>
      <c r="D188" s="100"/>
      <c r="E188" s="35"/>
      <c r="F188" s="44" t="str">
        <f>IFERROR(VLOOKUP(E188,Datengrundlage!$A$4:$M$502,2,FALSE),(""))</f>
        <v/>
      </c>
      <c r="G188" s="36" t="s">
        <v>55</v>
      </c>
      <c r="H188" s="44" t="str">
        <f>IFERROR(IF(AND(OR(E188=250,E188=434),G188="großkörnig"),"Leguminosenmischung, großkörnig",IF(AND(OR(E188=250,E188=434),G188="kleinkörnig"),"Leguminosenmischung, kleinkörnig",VLOOKUP(E188,Datengrundlage!$A$4:$M$502,6,FALSE))),"")</f>
        <v/>
      </c>
      <c r="I188" s="44" t="str">
        <f>IFERROR(VLOOKUP(E188,Datengrundlage!$A$4:$M$502,3,FALSE),"")</f>
        <v/>
      </c>
      <c r="J188" s="110" t="str">
        <f>IFERROR(VLOOKUP(E188,Datengrundlage!$A$3:$O$502,15,FALSE),"")</f>
        <v/>
      </c>
      <c r="K188" s="110" t="str">
        <f>IFERROR(VLOOKUP(E188,Datengrundlage!$A$3:$P$502,16,FALSE),"")</f>
        <v/>
      </c>
      <c r="L188" s="37"/>
      <c r="M188" s="48" t="str">
        <f t="shared" si="51"/>
        <v/>
      </c>
      <c r="N188" s="31">
        <f t="shared" si="52"/>
        <v>0</v>
      </c>
      <c r="O188" s="31" t="str">
        <f t="shared" si="53"/>
        <v/>
      </c>
      <c r="P188" s="31" t="str">
        <f t="shared" si="54"/>
        <v/>
      </c>
      <c r="Q188" s="631" t="s">
        <v>55</v>
      </c>
      <c r="R188" s="157">
        <f t="shared" si="62"/>
        <v>0</v>
      </c>
      <c r="S188" s="30" t="str">
        <f>IFERROR(IF(VLOOKUP(E188,Datengrundlage!$A$4:$M$502,10,FALSE)="x","ja",""),"")</f>
        <v/>
      </c>
      <c r="T188" s="30" t="str">
        <f>IFERROR(IF(VLOOKUP(E188,Datengrundlage!$A$4:$M$502,11,FALSE)="x","ja",""),"")</f>
        <v/>
      </c>
      <c r="U188" s="30" t="str">
        <f>IFERROR(IF(VLOOKUP(E188,Datengrundlage!$A$4:$M$502,12,FALSE)="x","ja",""),"")</f>
        <v/>
      </c>
      <c r="V188" s="110" t="str">
        <f>IFERROR(IF(Q188="ja",VLOOKUP(E188,Datengrundlage!$A$4:$M$502,13,FALSE),""),"")</f>
        <v/>
      </c>
      <c r="W188" s="8" t="str">
        <f t="shared" si="63"/>
        <v/>
      </c>
      <c r="X188" s="124" t="s">
        <v>54</v>
      </c>
      <c r="Y188" s="32">
        <f t="shared" si="55"/>
        <v>0</v>
      </c>
      <c r="Z188" s="32">
        <f t="shared" si="56"/>
        <v>0</v>
      </c>
      <c r="AA188" s="32">
        <f t="shared" si="57"/>
        <v>0</v>
      </c>
      <c r="AB188" s="32">
        <f t="shared" si="58"/>
        <v>0</v>
      </c>
      <c r="AC188" s="32">
        <f t="shared" si="59"/>
        <v>0</v>
      </c>
      <c r="AD188" s="32">
        <f t="shared" si="60"/>
        <v>0</v>
      </c>
      <c r="AE188" s="9">
        <f t="shared" si="64"/>
        <v>0</v>
      </c>
      <c r="AF188" s="101" t="str">
        <f t="shared" si="61"/>
        <v/>
      </c>
    </row>
    <row r="189" spans="3:32" ht="30" customHeight="1" x14ac:dyDescent="0.3">
      <c r="C189" s="8">
        <v>139</v>
      </c>
      <c r="D189" s="100"/>
      <c r="E189" s="35"/>
      <c r="F189" s="44" t="str">
        <f>IFERROR(VLOOKUP(E189,Datengrundlage!$A$4:$M$502,2,FALSE),(""))</f>
        <v/>
      </c>
      <c r="G189" s="36" t="s">
        <v>55</v>
      </c>
      <c r="H189" s="44" t="str">
        <f>IFERROR(IF(AND(OR(E189=250,E189=434),G189="großkörnig"),"Leguminosenmischung, großkörnig",IF(AND(OR(E189=250,E189=434),G189="kleinkörnig"),"Leguminosenmischung, kleinkörnig",VLOOKUP(E189,Datengrundlage!$A$4:$M$502,6,FALSE))),"")</f>
        <v/>
      </c>
      <c r="I189" s="44" t="str">
        <f>IFERROR(VLOOKUP(E189,Datengrundlage!$A$4:$M$502,3,FALSE),"")</f>
        <v/>
      </c>
      <c r="J189" s="110" t="str">
        <f>IFERROR(VLOOKUP(E189,Datengrundlage!$A$3:$O$502,15,FALSE),"")</f>
        <v/>
      </c>
      <c r="K189" s="110" t="str">
        <f>IFERROR(VLOOKUP(E189,Datengrundlage!$A$3:$P$502,16,FALSE),"")</f>
        <v/>
      </c>
      <c r="L189" s="37"/>
      <c r="M189" s="48" t="str">
        <f t="shared" si="51"/>
        <v/>
      </c>
      <c r="N189" s="31">
        <f t="shared" si="52"/>
        <v>0</v>
      </c>
      <c r="O189" s="31" t="str">
        <f t="shared" si="53"/>
        <v/>
      </c>
      <c r="P189" s="31" t="str">
        <f t="shared" si="54"/>
        <v/>
      </c>
      <c r="Q189" s="631" t="s">
        <v>55</v>
      </c>
      <c r="R189" s="157">
        <f t="shared" si="62"/>
        <v>0</v>
      </c>
      <c r="S189" s="30" t="str">
        <f>IFERROR(IF(VLOOKUP(E189,Datengrundlage!$A$4:$M$502,10,FALSE)="x","ja",""),"")</f>
        <v/>
      </c>
      <c r="T189" s="30" t="str">
        <f>IFERROR(IF(VLOOKUP(E189,Datengrundlage!$A$4:$M$502,11,FALSE)="x","ja",""),"")</f>
        <v/>
      </c>
      <c r="U189" s="30" t="str">
        <f>IFERROR(IF(VLOOKUP(E189,Datengrundlage!$A$4:$M$502,12,FALSE)="x","ja",""),"")</f>
        <v/>
      </c>
      <c r="V189" s="110" t="str">
        <f>IFERROR(IF(Q189="ja",VLOOKUP(E189,Datengrundlage!$A$4:$M$502,13,FALSE),""),"")</f>
        <v/>
      </c>
      <c r="W189" s="8" t="str">
        <f t="shared" si="63"/>
        <v/>
      </c>
      <c r="X189" s="124" t="s">
        <v>54</v>
      </c>
      <c r="Y189" s="32">
        <f t="shared" si="55"/>
        <v>0</v>
      </c>
      <c r="Z189" s="32">
        <f t="shared" si="56"/>
        <v>0</v>
      </c>
      <c r="AA189" s="32">
        <f t="shared" si="57"/>
        <v>0</v>
      </c>
      <c r="AB189" s="32">
        <f t="shared" si="58"/>
        <v>0</v>
      </c>
      <c r="AC189" s="32">
        <f t="shared" si="59"/>
        <v>0</v>
      </c>
      <c r="AD189" s="32">
        <f t="shared" si="60"/>
        <v>0</v>
      </c>
      <c r="AE189" s="9">
        <f t="shared" si="64"/>
        <v>0</v>
      </c>
      <c r="AF189" s="101" t="str">
        <f t="shared" si="61"/>
        <v/>
      </c>
    </row>
    <row r="190" spans="3:32" ht="30" customHeight="1" x14ac:dyDescent="0.3">
      <c r="C190" s="8">
        <v>140</v>
      </c>
      <c r="D190" s="100"/>
      <c r="E190" s="35"/>
      <c r="F190" s="44" t="str">
        <f>IFERROR(VLOOKUP(E190,Datengrundlage!$A$4:$M$502,2,FALSE),(""))</f>
        <v/>
      </c>
      <c r="G190" s="36" t="s">
        <v>55</v>
      </c>
      <c r="H190" s="44" t="str">
        <f>IFERROR(IF(AND(OR(E190=250,E190=434),G190="großkörnig"),"Leguminosenmischung, großkörnig",IF(AND(OR(E190=250,E190=434),G190="kleinkörnig"),"Leguminosenmischung, kleinkörnig",VLOOKUP(E190,Datengrundlage!$A$4:$M$502,6,FALSE))),"")</f>
        <v/>
      </c>
      <c r="I190" s="44" t="str">
        <f>IFERROR(VLOOKUP(E190,Datengrundlage!$A$4:$M$502,3,FALSE),"")</f>
        <v/>
      </c>
      <c r="J190" s="110" t="str">
        <f>IFERROR(VLOOKUP(E190,Datengrundlage!$A$3:$O$502,15,FALSE),"")</f>
        <v/>
      </c>
      <c r="K190" s="110" t="str">
        <f>IFERROR(VLOOKUP(E190,Datengrundlage!$A$3:$P$502,16,FALSE),"")</f>
        <v/>
      </c>
      <c r="L190" s="37"/>
      <c r="M190" s="48" t="str">
        <f t="shared" si="51"/>
        <v/>
      </c>
      <c r="N190" s="31">
        <f t="shared" si="52"/>
        <v>0</v>
      </c>
      <c r="O190" s="31" t="str">
        <f t="shared" si="53"/>
        <v/>
      </c>
      <c r="P190" s="31" t="str">
        <f t="shared" si="54"/>
        <v/>
      </c>
      <c r="Q190" s="631" t="s">
        <v>55</v>
      </c>
      <c r="R190" s="157">
        <f t="shared" si="62"/>
        <v>0</v>
      </c>
      <c r="S190" s="30" t="str">
        <f>IFERROR(IF(VLOOKUP(E190,Datengrundlage!$A$4:$M$502,10,FALSE)="x","ja",""),"")</f>
        <v/>
      </c>
      <c r="T190" s="30" t="str">
        <f>IFERROR(IF(VLOOKUP(E190,Datengrundlage!$A$4:$M$502,11,FALSE)="x","ja",""),"")</f>
        <v/>
      </c>
      <c r="U190" s="30" t="str">
        <f>IFERROR(IF(VLOOKUP(E190,Datengrundlage!$A$4:$M$502,12,FALSE)="x","ja",""),"")</f>
        <v/>
      </c>
      <c r="V190" s="110" t="str">
        <f>IFERROR(IF(Q190="ja",VLOOKUP(E190,Datengrundlage!$A$4:$M$502,13,FALSE),""),"")</f>
        <v/>
      </c>
      <c r="W190" s="8" t="str">
        <f t="shared" si="63"/>
        <v/>
      </c>
      <c r="X190" s="124" t="s">
        <v>54</v>
      </c>
      <c r="Y190" s="32">
        <f t="shared" si="55"/>
        <v>0</v>
      </c>
      <c r="Z190" s="32">
        <f t="shared" si="56"/>
        <v>0</v>
      </c>
      <c r="AA190" s="32">
        <f t="shared" si="57"/>
        <v>0</v>
      </c>
      <c r="AB190" s="32">
        <f t="shared" si="58"/>
        <v>0</v>
      </c>
      <c r="AC190" s="32">
        <f t="shared" si="59"/>
        <v>0</v>
      </c>
      <c r="AD190" s="32">
        <f t="shared" si="60"/>
        <v>0</v>
      </c>
      <c r="AE190" s="9">
        <f t="shared" si="64"/>
        <v>0</v>
      </c>
      <c r="AF190" s="101" t="str">
        <f t="shared" si="61"/>
        <v/>
      </c>
    </row>
    <row r="191" spans="3:32" ht="30" customHeight="1" x14ac:dyDescent="0.3">
      <c r="C191" s="8">
        <v>141</v>
      </c>
      <c r="D191" s="100"/>
      <c r="E191" s="35"/>
      <c r="F191" s="44" t="str">
        <f>IFERROR(VLOOKUP(E191,Datengrundlage!$A$4:$M$502,2,FALSE),(""))</f>
        <v/>
      </c>
      <c r="G191" s="36" t="s">
        <v>55</v>
      </c>
      <c r="H191" s="44" t="str">
        <f>IFERROR(IF(AND(OR(E191=250,E191=434),G191="großkörnig"),"Leguminosenmischung, großkörnig",IF(AND(OR(E191=250,E191=434),G191="kleinkörnig"),"Leguminosenmischung, kleinkörnig",VLOOKUP(E191,Datengrundlage!$A$4:$M$502,6,FALSE))),"")</f>
        <v/>
      </c>
      <c r="I191" s="44" t="str">
        <f>IFERROR(VLOOKUP(E191,Datengrundlage!$A$4:$M$502,3,FALSE),"")</f>
        <v/>
      </c>
      <c r="J191" s="110" t="str">
        <f>IFERROR(VLOOKUP(E191,Datengrundlage!$A$3:$O$502,15,FALSE),"")</f>
        <v/>
      </c>
      <c r="K191" s="110" t="str">
        <f>IFERROR(VLOOKUP(E191,Datengrundlage!$A$3:$P$502,16,FALSE),"")</f>
        <v/>
      </c>
      <c r="L191" s="37"/>
      <c r="M191" s="48" t="str">
        <f t="shared" si="51"/>
        <v/>
      </c>
      <c r="N191" s="31">
        <f t="shared" si="52"/>
        <v>0</v>
      </c>
      <c r="O191" s="31" t="str">
        <f t="shared" si="53"/>
        <v/>
      </c>
      <c r="P191" s="31" t="str">
        <f t="shared" si="54"/>
        <v/>
      </c>
      <c r="Q191" s="631" t="s">
        <v>55</v>
      </c>
      <c r="R191" s="157">
        <f t="shared" si="62"/>
        <v>0</v>
      </c>
      <c r="S191" s="30" t="str">
        <f>IFERROR(IF(VLOOKUP(E191,Datengrundlage!$A$4:$M$502,10,FALSE)="x","ja",""),"")</f>
        <v/>
      </c>
      <c r="T191" s="30" t="str">
        <f>IFERROR(IF(VLOOKUP(E191,Datengrundlage!$A$4:$M$502,11,FALSE)="x","ja",""),"")</f>
        <v/>
      </c>
      <c r="U191" s="30" t="str">
        <f>IFERROR(IF(VLOOKUP(E191,Datengrundlage!$A$4:$M$502,12,FALSE)="x","ja",""),"")</f>
        <v/>
      </c>
      <c r="V191" s="110" t="str">
        <f>IFERROR(IF(Q191="ja",VLOOKUP(E191,Datengrundlage!$A$4:$M$502,13,FALSE),""),"")</f>
        <v/>
      </c>
      <c r="W191" s="8" t="str">
        <f t="shared" si="63"/>
        <v/>
      </c>
      <c r="X191" s="124" t="s">
        <v>54</v>
      </c>
      <c r="Y191" s="32">
        <f t="shared" si="55"/>
        <v>0</v>
      </c>
      <c r="Z191" s="32">
        <f t="shared" si="56"/>
        <v>0</v>
      </c>
      <c r="AA191" s="32">
        <f t="shared" si="57"/>
        <v>0</v>
      </c>
      <c r="AB191" s="32">
        <f t="shared" si="58"/>
        <v>0</v>
      </c>
      <c r="AC191" s="32">
        <f t="shared" si="59"/>
        <v>0</v>
      </c>
      <c r="AD191" s="32">
        <f t="shared" si="60"/>
        <v>0</v>
      </c>
      <c r="AE191" s="9">
        <f t="shared" si="64"/>
        <v>0</v>
      </c>
      <c r="AF191" s="101" t="str">
        <f t="shared" si="61"/>
        <v/>
      </c>
    </row>
    <row r="192" spans="3:32" ht="30" customHeight="1" x14ac:dyDescent="0.3">
      <c r="C192" s="8">
        <v>142</v>
      </c>
      <c r="D192" s="100"/>
      <c r="E192" s="35"/>
      <c r="F192" s="44" t="str">
        <f>IFERROR(VLOOKUP(E192,Datengrundlage!$A$4:$M$502,2,FALSE),(""))</f>
        <v/>
      </c>
      <c r="G192" s="36" t="s">
        <v>55</v>
      </c>
      <c r="H192" s="44" t="str">
        <f>IFERROR(IF(AND(OR(E192=250,E192=434),G192="großkörnig"),"Leguminosenmischung, großkörnig",IF(AND(OR(E192=250,E192=434),G192="kleinkörnig"),"Leguminosenmischung, kleinkörnig",VLOOKUP(E192,Datengrundlage!$A$4:$M$502,6,FALSE))),"")</f>
        <v/>
      </c>
      <c r="I192" s="44" t="str">
        <f>IFERROR(VLOOKUP(E192,Datengrundlage!$A$4:$M$502,3,FALSE),"")</f>
        <v/>
      </c>
      <c r="J192" s="110" t="str">
        <f>IFERROR(VLOOKUP(E192,Datengrundlage!$A$3:$O$502,15,FALSE),"")</f>
        <v/>
      </c>
      <c r="K192" s="110" t="str">
        <f>IFERROR(VLOOKUP(E192,Datengrundlage!$A$3:$P$502,16,FALSE),"")</f>
        <v/>
      </c>
      <c r="L192" s="37"/>
      <c r="M192" s="48" t="str">
        <f t="shared" si="51"/>
        <v/>
      </c>
      <c r="N192" s="31">
        <f t="shared" si="52"/>
        <v>0</v>
      </c>
      <c r="O192" s="31" t="str">
        <f t="shared" si="53"/>
        <v/>
      </c>
      <c r="P192" s="31" t="str">
        <f t="shared" si="54"/>
        <v/>
      </c>
      <c r="Q192" s="631" t="s">
        <v>55</v>
      </c>
      <c r="R192" s="157">
        <f t="shared" si="62"/>
        <v>0</v>
      </c>
      <c r="S192" s="30" t="str">
        <f>IFERROR(IF(VLOOKUP(E192,Datengrundlage!$A$4:$M$502,10,FALSE)="x","ja",""),"")</f>
        <v/>
      </c>
      <c r="T192" s="30" t="str">
        <f>IFERROR(IF(VLOOKUP(E192,Datengrundlage!$A$4:$M$502,11,FALSE)="x","ja",""),"")</f>
        <v/>
      </c>
      <c r="U192" s="30" t="str">
        <f>IFERROR(IF(VLOOKUP(E192,Datengrundlage!$A$4:$M$502,12,FALSE)="x","ja",""),"")</f>
        <v/>
      </c>
      <c r="V192" s="110" t="str">
        <f>IFERROR(IF(Q192="ja",VLOOKUP(E192,Datengrundlage!$A$4:$M$502,13,FALSE),""),"")</f>
        <v/>
      </c>
      <c r="W192" s="8" t="str">
        <f t="shared" si="63"/>
        <v/>
      </c>
      <c r="X192" s="124" t="s">
        <v>54</v>
      </c>
      <c r="Y192" s="32">
        <f t="shared" si="55"/>
        <v>0</v>
      </c>
      <c r="Z192" s="32">
        <f t="shared" si="56"/>
        <v>0</v>
      </c>
      <c r="AA192" s="32">
        <f t="shared" si="57"/>
        <v>0</v>
      </c>
      <c r="AB192" s="32">
        <f t="shared" si="58"/>
        <v>0</v>
      </c>
      <c r="AC192" s="32">
        <f t="shared" si="59"/>
        <v>0</v>
      </c>
      <c r="AD192" s="32">
        <f t="shared" si="60"/>
        <v>0</v>
      </c>
      <c r="AE192" s="9">
        <f t="shared" si="64"/>
        <v>0</v>
      </c>
      <c r="AF192" s="101" t="str">
        <f t="shared" si="61"/>
        <v/>
      </c>
    </row>
    <row r="193" spans="3:32" ht="30" customHeight="1" x14ac:dyDescent="0.3">
      <c r="C193" s="8">
        <v>143</v>
      </c>
      <c r="D193" s="100"/>
      <c r="E193" s="35"/>
      <c r="F193" s="44" t="str">
        <f>IFERROR(VLOOKUP(E193,Datengrundlage!$A$4:$M$502,2,FALSE),(""))</f>
        <v/>
      </c>
      <c r="G193" s="36" t="s">
        <v>55</v>
      </c>
      <c r="H193" s="44" t="str">
        <f>IFERROR(IF(AND(OR(E193=250,E193=434),G193="großkörnig"),"Leguminosenmischung, großkörnig",IF(AND(OR(E193=250,E193=434),G193="kleinkörnig"),"Leguminosenmischung, kleinkörnig",VLOOKUP(E193,Datengrundlage!$A$4:$M$502,6,FALSE))),"")</f>
        <v/>
      </c>
      <c r="I193" s="44" t="str">
        <f>IFERROR(VLOOKUP(E193,Datengrundlage!$A$4:$M$502,3,FALSE),"")</f>
        <v/>
      </c>
      <c r="J193" s="110" t="str">
        <f>IFERROR(VLOOKUP(E193,Datengrundlage!$A$3:$O$502,15,FALSE),"")</f>
        <v/>
      </c>
      <c r="K193" s="110" t="str">
        <f>IFERROR(VLOOKUP(E193,Datengrundlage!$A$3:$P$502,16,FALSE),"")</f>
        <v/>
      </c>
      <c r="L193" s="37"/>
      <c r="M193" s="48" t="str">
        <f t="shared" si="51"/>
        <v/>
      </c>
      <c r="N193" s="31">
        <f t="shared" si="52"/>
        <v>0</v>
      </c>
      <c r="O193" s="31" t="str">
        <f t="shared" si="53"/>
        <v/>
      </c>
      <c r="P193" s="31" t="str">
        <f t="shared" si="54"/>
        <v/>
      </c>
      <c r="Q193" s="631" t="s">
        <v>55</v>
      </c>
      <c r="R193" s="157">
        <f t="shared" si="62"/>
        <v>0</v>
      </c>
      <c r="S193" s="30" t="str">
        <f>IFERROR(IF(VLOOKUP(E193,Datengrundlage!$A$4:$M$502,10,FALSE)="x","ja",""),"")</f>
        <v/>
      </c>
      <c r="T193" s="30" t="str">
        <f>IFERROR(IF(VLOOKUP(E193,Datengrundlage!$A$4:$M$502,11,FALSE)="x","ja",""),"")</f>
        <v/>
      </c>
      <c r="U193" s="30" t="str">
        <f>IFERROR(IF(VLOOKUP(E193,Datengrundlage!$A$4:$M$502,12,FALSE)="x","ja",""),"")</f>
        <v/>
      </c>
      <c r="V193" s="110" t="str">
        <f>IFERROR(IF(Q193="ja",VLOOKUP(E193,Datengrundlage!$A$4:$M$502,13,FALSE),""),"")</f>
        <v/>
      </c>
      <c r="W193" s="8" t="str">
        <f t="shared" si="63"/>
        <v/>
      </c>
      <c r="X193" s="124" t="s">
        <v>54</v>
      </c>
      <c r="Y193" s="32">
        <f t="shared" si="55"/>
        <v>0</v>
      </c>
      <c r="Z193" s="32">
        <f t="shared" si="56"/>
        <v>0</v>
      </c>
      <c r="AA193" s="32">
        <f t="shared" si="57"/>
        <v>0</v>
      </c>
      <c r="AB193" s="32">
        <f t="shared" si="58"/>
        <v>0</v>
      </c>
      <c r="AC193" s="32">
        <f t="shared" si="59"/>
        <v>0</v>
      </c>
      <c r="AD193" s="32">
        <f t="shared" si="60"/>
        <v>0</v>
      </c>
      <c r="AE193" s="9">
        <f t="shared" si="64"/>
        <v>0</v>
      </c>
      <c r="AF193" s="101" t="str">
        <f t="shared" si="61"/>
        <v/>
      </c>
    </row>
    <row r="194" spans="3:32" ht="30" customHeight="1" x14ac:dyDescent="0.3">
      <c r="C194" s="8">
        <v>144</v>
      </c>
      <c r="D194" s="100"/>
      <c r="E194" s="35"/>
      <c r="F194" s="44" t="str">
        <f>IFERROR(VLOOKUP(E194,Datengrundlage!$A$4:$M$502,2,FALSE),(""))</f>
        <v/>
      </c>
      <c r="G194" s="36" t="s">
        <v>55</v>
      </c>
      <c r="H194" s="44" t="str">
        <f>IFERROR(IF(AND(OR(E194=250,E194=434),G194="großkörnig"),"Leguminosenmischung, großkörnig",IF(AND(OR(E194=250,E194=434),G194="kleinkörnig"),"Leguminosenmischung, kleinkörnig",VLOOKUP(E194,Datengrundlage!$A$4:$M$502,6,FALSE))),"")</f>
        <v/>
      </c>
      <c r="I194" s="44" t="str">
        <f>IFERROR(VLOOKUP(E194,Datengrundlage!$A$4:$M$502,3,FALSE),"")</f>
        <v/>
      </c>
      <c r="J194" s="110" t="str">
        <f>IFERROR(VLOOKUP(E194,Datengrundlage!$A$3:$O$502,15,FALSE),"")</f>
        <v/>
      </c>
      <c r="K194" s="110" t="str">
        <f>IFERROR(VLOOKUP(E194,Datengrundlage!$A$3:$P$502,16,FALSE),"")</f>
        <v/>
      </c>
      <c r="L194" s="37"/>
      <c r="M194" s="48" t="str">
        <f t="shared" si="51"/>
        <v/>
      </c>
      <c r="N194" s="31">
        <f t="shared" si="52"/>
        <v>0</v>
      </c>
      <c r="O194" s="31" t="str">
        <f t="shared" si="53"/>
        <v/>
      </c>
      <c r="P194" s="31" t="str">
        <f t="shared" si="54"/>
        <v/>
      </c>
      <c r="Q194" s="631" t="s">
        <v>55</v>
      </c>
      <c r="R194" s="157">
        <f t="shared" si="62"/>
        <v>0</v>
      </c>
      <c r="S194" s="30" t="str">
        <f>IFERROR(IF(VLOOKUP(E194,Datengrundlage!$A$4:$M$502,10,FALSE)="x","ja",""),"")</f>
        <v/>
      </c>
      <c r="T194" s="30" t="str">
        <f>IFERROR(IF(VLOOKUP(E194,Datengrundlage!$A$4:$M$502,11,FALSE)="x","ja",""),"")</f>
        <v/>
      </c>
      <c r="U194" s="30" t="str">
        <f>IFERROR(IF(VLOOKUP(E194,Datengrundlage!$A$4:$M$502,12,FALSE)="x","ja",""),"")</f>
        <v/>
      </c>
      <c r="V194" s="110" t="str">
        <f>IFERROR(IF(Q194="ja",VLOOKUP(E194,Datengrundlage!$A$4:$M$502,13,FALSE),""),"")</f>
        <v/>
      </c>
      <c r="W194" s="8" t="str">
        <f t="shared" si="63"/>
        <v/>
      </c>
      <c r="X194" s="124" t="s">
        <v>54</v>
      </c>
      <c r="Y194" s="32">
        <f t="shared" si="55"/>
        <v>0</v>
      </c>
      <c r="Z194" s="32">
        <f t="shared" si="56"/>
        <v>0</v>
      </c>
      <c r="AA194" s="32">
        <f t="shared" si="57"/>
        <v>0</v>
      </c>
      <c r="AB194" s="32">
        <f t="shared" si="58"/>
        <v>0</v>
      </c>
      <c r="AC194" s="32">
        <f t="shared" si="59"/>
        <v>0</v>
      </c>
      <c r="AD194" s="32">
        <f t="shared" si="60"/>
        <v>0</v>
      </c>
      <c r="AE194" s="9">
        <f t="shared" si="64"/>
        <v>0</v>
      </c>
      <c r="AF194" s="101" t="str">
        <f t="shared" si="61"/>
        <v/>
      </c>
    </row>
    <row r="195" spans="3:32" ht="30" customHeight="1" x14ac:dyDescent="0.3">
      <c r="C195" s="8">
        <v>145</v>
      </c>
      <c r="D195" s="100"/>
      <c r="E195" s="35"/>
      <c r="F195" s="44" t="str">
        <f>IFERROR(VLOOKUP(E195,Datengrundlage!$A$4:$M$502,2,FALSE),(""))</f>
        <v/>
      </c>
      <c r="G195" s="36" t="s">
        <v>55</v>
      </c>
      <c r="H195" s="44" t="str">
        <f>IFERROR(IF(AND(OR(E195=250,E195=434),G195="großkörnig"),"Leguminosenmischung, großkörnig",IF(AND(OR(E195=250,E195=434),G195="kleinkörnig"),"Leguminosenmischung, kleinkörnig",VLOOKUP(E195,Datengrundlage!$A$4:$M$502,6,FALSE))),"")</f>
        <v/>
      </c>
      <c r="I195" s="44" t="str">
        <f>IFERROR(VLOOKUP(E195,Datengrundlage!$A$4:$M$502,3,FALSE),"")</f>
        <v/>
      </c>
      <c r="J195" s="110" t="str">
        <f>IFERROR(VLOOKUP(E195,Datengrundlage!$A$3:$O$502,15,FALSE),"")</f>
        <v/>
      </c>
      <c r="K195" s="110" t="str">
        <f>IFERROR(VLOOKUP(E195,Datengrundlage!$A$3:$P$502,16,FALSE),"")</f>
        <v/>
      </c>
      <c r="L195" s="37"/>
      <c r="M195" s="48" t="str">
        <f t="shared" si="51"/>
        <v/>
      </c>
      <c r="N195" s="31">
        <f t="shared" si="52"/>
        <v>0</v>
      </c>
      <c r="O195" s="31" t="str">
        <f t="shared" si="53"/>
        <v/>
      </c>
      <c r="P195" s="31" t="str">
        <f t="shared" si="54"/>
        <v/>
      </c>
      <c r="Q195" s="631" t="s">
        <v>55</v>
      </c>
      <c r="R195" s="157">
        <f t="shared" si="62"/>
        <v>0</v>
      </c>
      <c r="S195" s="30" t="str">
        <f>IFERROR(IF(VLOOKUP(E195,Datengrundlage!$A$4:$M$502,10,FALSE)="x","ja",""),"")</f>
        <v/>
      </c>
      <c r="T195" s="30" t="str">
        <f>IFERROR(IF(VLOOKUP(E195,Datengrundlage!$A$4:$M$502,11,FALSE)="x","ja",""),"")</f>
        <v/>
      </c>
      <c r="U195" s="30" t="str">
        <f>IFERROR(IF(VLOOKUP(E195,Datengrundlage!$A$4:$M$502,12,FALSE)="x","ja",""),"")</f>
        <v/>
      </c>
      <c r="V195" s="110" t="str">
        <f>IFERROR(IF(Q195="ja",VLOOKUP(E195,Datengrundlage!$A$4:$M$502,13,FALSE),""),"")</f>
        <v/>
      </c>
      <c r="W195" s="8" t="str">
        <f t="shared" si="63"/>
        <v/>
      </c>
      <c r="X195" s="124" t="s">
        <v>54</v>
      </c>
      <c r="Y195" s="32">
        <f t="shared" si="55"/>
        <v>0</v>
      </c>
      <c r="Z195" s="32">
        <f t="shared" si="56"/>
        <v>0</v>
      </c>
      <c r="AA195" s="32">
        <f t="shared" si="57"/>
        <v>0</v>
      </c>
      <c r="AB195" s="32">
        <f t="shared" si="58"/>
        <v>0</v>
      </c>
      <c r="AC195" s="32">
        <f t="shared" si="59"/>
        <v>0</v>
      </c>
      <c r="AD195" s="32">
        <f t="shared" si="60"/>
        <v>0</v>
      </c>
      <c r="AE195" s="9">
        <f t="shared" si="64"/>
        <v>0</v>
      </c>
      <c r="AF195" s="101" t="str">
        <f t="shared" si="61"/>
        <v/>
      </c>
    </row>
    <row r="196" spans="3:32" ht="30" customHeight="1" x14ac:dyDescent="0.3">
      <c r="C196" s="8">
        <v>146</v>
      </c>
      <c r="D196" s="100"/>
      <c r="E196" s="35"/>
      <c r="F196" s="44" t="str">
        <f>IFERROR(VLOOKUP(E196,Datengrundlage!$A$4:$M$502,2,FALSE),(""))</f>
        <v/>
      </c>
      <c r="G196" s="36" t="s">
        <v>55</v>
      </c>
      <c r="H196" s="44" t="str">
        <f>IFERROR(IF(AND(OR(E196=250,E196=434),G196="großkörnig"),"Leguminosenmischung, großkörnig",IF(AND(OR(E196=250,E196=434),G196="kleinkörnig"),"Leguminosenmischung, kleinkörnig",VLOOKUP(E196,Datengrundlage!$A$4:$M$502,6,FALSE))),"")</f>
        <v/>
      </c>
      <c r="I196" s="44" t="str">
        <f>IFERROR(VLOOKUP(E196,Datengrundlage!$A$4:$M$502,3,FALSE),"")</f>
        <v/>
      </c>
      <c r="J196" s="110" t="str">
        <f>IFERROR(VLOOKUP(E196,Datengrundlage!$A$3:$O$502,15,FALSE),"")</f>
        <v/>
      </c>
      <c r="K196" s="110" t="str">
        <f>IFERROR(VLOOKUP(E196,Datengrundlage!$A$3:$P$502,16,FALSE),"")</f>
        <v/>
      </c>
      <c r="L196" s="37"/>
      <c r="M196" s="48" t="str">
        <f t="shared" si="51"/>
        <v/>
      </c>
      <c r="N196" s="31">
        <f t="shared" si="52"/>
        <v>0</v>
      </c>
      <c r="O196" s="31" t="str">
        <f t="shared" si="53"/>
        <v/>
      </c>
      <c r="P196" s="31" t="str">
        <f t="shared" si="54"/>
        <v/>
      </c>
      <c r="Q196" s="631" t="s">
        <v>55</v>
      </c>
      <c r="R196" s="157">
        <f t="shared" si="62"/>
        <v>0</v>
      </c>
      <c r="S196" s="30" t="str">
        <f>IFERROR(IF(VLOOKUP(E196,Datengrundlage!$A$4:$M$502,10,FALSE)="x","ja",""),"")</f>
        <v/>
      </c>
      <c r="T196" s="30" t="str">
        <f>IFERROR(IF(VLOOKUP(E196,Datengrundlage!$A$4:$M$502,11,FALSE)="x","ja",""),"")</f>
        <v/>
      </c>
      <c r="U196" s="30" t="str">
        <f>IFERROR(IF(VLOOKUP(E196,Datengrundlage!$A$4:$M$502,12,FALSE)="x","ja",""),"")</f>
        <v/>
      </c>
      <c r="V196" s="110" t="str">
        <f>IFERROR(IF(Q196="ja",VLOOKUP(E196,Datengrundlage!$A$4:$M$502,13,FALSE),""),"")</f>
        <v/>
      </c>
      <c r="W196" s="8" t="str">
        <f t="shared" si="63"/>
        <v/>
      </c>
      <c r="X196" s="124" t="s">
        <v>54</v>
      </c>
      <c r="Y196" s="32">
        <f t="shared" si="55"/>
        <v>0</v>
      </c>
      <c r="Z196" s="32">
        <f t="shared" si="56"/>
        <v>0</v>
      </c>
      <c r="AA196" s="32">
        <f t="shared" si="57"/>
        <v>0</v>
      </c>
      <c r="AB196" s="32">
        <f t="shared" si="58"/>
        <v>0</v>
      </c>
      <c r="AC196" s="32">
        <f t="shared" si="59"/>
        <v>0</v>
      </c>
      <c r="AD196" s="32">
        <f t="shared" si="60"/>
        <v>0</v>
      </c>
      <c r="AE196" s="9">
        <f t="shared" si="64"/>
        <v>0</v>
      </c>
      <c r="AF196" s="101" t="str">
        <f t="shared" si="61"/>
        <v/>
      </c>
    </row>
    <row r="197" spans="3:32" ht="30" customHeight="1" x14ac:dyDescent="0.3">
      <c r="C197" s="8">
        <v>147</v>
      </c>
      <c r="D197" s="100"/>
      <c r="E197" s="35"/>
      <c r="F197" s="44" t="str">
        <f>IFERROR(VLOOKUP(E197,Datengrundlage!$A$4:$M$502,2,FALSE),(""))</f>
        <v/>
      </c>
      <c r="G197" s="36" t="s">
        <v>55</v>
      </c>
      <c r="H197" s="44" t="str">
        <f>IFERROR(IF(AND(OR(E197=250,E197=434),G197="großkörnig"),"Leguminosenmischung, großkörnig",IF(AND(OR(E197=250,E197=434),G197="kleinkörnig"),"Leguminosenmischung, kleinkörnig",VLOOKUP(E197,Datengrundlage!$A$4:$M$502,6,FALSE))),"")</f>
        <v/>
      </c>
      <c r="I197" s="44" t="str">
        <f>IFERROR(VLOOKUP(E197,Datengrundlage!$A$4:$M$502,3,FALSE),"")</f>
        <v/>
      </c>
      <c r="J197" s="110" t="str">
        <f>IFERROR(VLOOKUP(E197,Datengrundlage!$A$3:$O$502,15,FALSE),"")</f>
        <v/>
      </c>
      <c r="K197" s="110" t="str">
        <f>IFERROR(VLOOKUP(E197,Datengrundlage!$A$3:$P$502,16,FALSE),"")</f>
        <v/>
      </c>
      <c r="L197" s="37"/>
      <c r="M197" s="48" t="str">
        <f t="shared" si="51"/>
        <v/>
      </c>
      <c r="N197" s="31">
        <f t="shared" si="52"/>
        <v>0</v>
      </c>
      <c r="O197" s="31" t="str">
        <f t="shared" si="53"/>
        <v/>
      </c>
      <c r="P197" s="31" t="str">
        <f t="shared" si="54"/>
        <v/>
      </c>
      <c r="Q197" s="631" t="s">
        <v>55</v>
      </c>
      <c r="R197" s="157">
        <f t="shared" si="62"/>
        <v>0</v>
      </c>
      <c r="S197" s="30" t="str">
        <f>IFERROR(IF(VLOOKUP(E197,Datengrundlage!$A$4:$M$502,10,FALSE)="x","ja",""),"")</f>
        <v/>
      </c>
      <c r="T197" s="30" t="str">
        <f>IFERROR(IF(VLOOKUP(E197,Datengrundlage!$A$4:$M$502,11,FALSE)="x","ja",""),"")</f>
        <v/>
      </c>
      <c r="U197" s="30" t="str">
        <f>IFERROR(IF(VLOOKUP(E197,Datengrundlage!$A$4:$M$502,12,FALSE)="x","ja",""),"")</f>
        <v/>
      </c>
      <c r="V197" s="110" t="str">
        <f>IFERROR(IF(Q197="ja",VLOOKUP(E197,Datengrundlage!$A$4:$M$502,13,FALSE),""),"")</f>
        <v/>
      </c>
      <c r="W197" s="8" t="str">
        <f t="shared" si="63"/>
        <v/>
      </c>
      <c r="X197" s="124" t="s">
        <v>54</v>
      </c>
      <c r="Y197" s="32">
        <f t="shared" si="55"/>
        <v>0</v>
      </c>
      <c r="Z197" s="32">
        <f t="shared" si="56"/>
        <v>0</v>
      </c>
      <c r="AA197" s="32">
        <f t="shared" si="57"/>
        <v>0</v>
      </c>
      <c r="AB197" s="32">
        <f t="shared" si="58"/>
        <v>0</v>
      </c>
      <c r="AC197" s="32">
        <f t="shared" si="59"/>
        <v>0</v>
      </c>
      <c r="AD197" s="32">
        <f t="shared" si="60"/>
        <v>0</v>
      </c>
      <c r="AE197" s="9">
        <f t="shared" si="64"/>
        <v>0</v>
      </c>
      <c r="AF197" s="101" t="str">
        <f t="shared" si="61"/>
        <v/>
      </c>
    </row>
    <row r="198" spans="3:32" ht="30" customHeight="1" x14ac:dyDescent="0.3">
      <c r="C198" s="8">
        <v>148</v>
      </c>
      <c r="D198" s="100"/>
      <c r="E198" s="35"/>
      <c r="F198" s="44" t="str">
        <f>IFERROR(VLOOKUP(E198,Datengrundlage!$A$4:$M$502,2,FALSE),(""))</f>
        <v/>
      </c>
      <c r="G198" s="36" t="s">
        <v>55</v>
      </c>
      <c r="H198" s="44" t="str">
        <f>IFERROR(IF(AND(OR(E198=250,E198=434),G198="großkörnig"),"Leguminosenmischung, großkörnig",IF(AND(OR(E198=250,E198=434),G198="kleinkörnig"),"Leguminosenmischung, kleinkörnig",VLOOKUP(E198,Datengrundlage!$A$4:$M$502,6,FALSE))),"")</f>
        <v/>
      </c>
      <c r="I198" s="44" t="str">
        <f>IFERROR(VLOOKUP(E198,Datengrundlage!$A$4:$M$502,3,FALSE),"")</f>
        <v/>
      </c>
      <c r="J198" s="110" t="str">
        <f>IFERROR(VLOOKUP(E198,Datengrundlage!$A$3:$O$502,15,FALSE),"")</f>
        <v/>
      </c>
      <c r="K198" s="110" t="str">
        <f>IFERROR(VLOOKUP(E198,Datengrundlage!$A$3:$P$502,16,FALSE),"")</f>
        <v/>
      </c>
      <c r="L198" s="37"/>
      <c r="M198" s="48" t="str">
        <f t="shared" si="51"/>
        <v/>
      </c>
      <c r="N198" s="31">
        <f t="shared" si="52"/>
        <v>0</v>
      </c>
      <c r="O198" s="31" t="str">
        <f t="shared" si="53"/>
        <v/>
      </c>
      <c r="P198" s="31" t="str">
        <f t="shared" si="54"/>
        <v/>
      </c>
      <c r="Q198" s="631" t="s">
        <v>55</v>
      </c>
      <c r="R198" s="157">
        <f t="shared" si="62"/>
        <v>0</v>
      </c>
      <c r="S198" s="30" t="str">
        <f>IFERROR(IF(VLOOKUP(E198,Datengrundlage!$A$4:$M$502,10,FALSE)="x","ja",""),"")</f>
        <v/>
      </c>
      <c r="T198" s="30" t="str">
        <f>IFERROR(IF(VLOOKUP(E198,Datengrundlage!$A$4:$M$502,11,FALSE)="x","ja",""),"")</f>
        <v/>
      </c>
      <c r="U198" s="30" t="str">
        <f>IFERROR(IF(VLOOKUP(E198,Datengrundlage!$A$4:$M$502,12,FALSE)="x","ja",""),"")</f>
        <v/>
      </c>
      <c r="V198" s="110" t="str">
        <f>IFERROR(IF(Q198="ja",VLOOKUP(E198,Datengrundlage!$A$4:$M$502,13,FALSE),""),"")</f>
        <v/>
      </c>
      <c r="W198" s="8" t="str">
        <f t="shared" si="63"/>
        <v/>
      </c>
      <c r="X198" s="124" t="s">
        <v>54</v>
      </c>
      <c r="Y198" s="32">
        <f t="shared" si="55"/>
        <v>0</v>
      </c>
      <c r="Z198" s="32">
        <f t="shared" si="56"/>
        <v>0</v>
      </c>
      <c r="AA198" s="32">
        <f t="shared" si="57"/>
        <v>0</v>
      </c>
      <c r="AB198" s="32">
        <f t="shared" si="58"/>
        <v>0</v>
      </c>
      <c r="AC198" s="32">
        <f t="shared" si="59"/>
        <v>0</v>
      </c>
      <c r="AD198" s="32">
        <f t="shared" si="60"/>
        <v>0</v>
      </c>
      <c r="AE198" s="9">
        <f t="shared" si="64"/>
        <v>0</v>
      </c>
      <c r="AF198" s="101" t="str">
        <f t="shared" si="61"/>
        <v/>
      </c>
    </row>
    <row r="199" spans="3:32" ht="30" customHeight="1" x14ac:dyDescent="0.3">
      <c r="C199" s="8">
        <v>149</v>
      </c>
      <c r="D199" s="100"/>
      <c r="E199" s="35"/>
      <c r="F199" s="44" t="str">
        <f>IFERROR(VLOOKUP(E199,Datengrundlage!$A$4:$M$502,2,FALSE),(""))</f>
        <v/>
      </c>
      <c r="G199" s="36" t="s">
        <v>55</v>
      </c>
      <c r="H199" s="44" t="str">
        <f>IFERROR(IF(AND(OR(E199=250,E199=434),G199="großkörnig"),"Leguminosenmischung, großkörnig",IF(AND(OR(E199=250,E199=434),G199="kleinkörnig"),"Leguminosenmischung, kleinkörnig",VLOOKUP(E199,Datengrundlage!$A$4:$M$502,6,FALSE))),"")</f>
        <v/>
      </c>
      <c r="I199" s="44" t="str">
        <f>IFERROR(VLOOKUP(E199,Datengrundlage!$A$4:$M$502,3,FALSE),"")</f>
        <v/>
      </c>
      <c r="J199" s="110" t="str">
        <f>IFERROR(VLOOKUP(E199,Datengrundlage!$A$3:$O$502,15,FALSE),"")</f>
        <v/>
      </c>
      <c r="K199" s="110" t="str">
        <f>IFERROR(VLOOKUP(E199,Datengrundlage!$A$3:$P$502,16,FALSE),"")</f>
        <v/>
      </c>
      <c r="L199" s="37"/>
      <c r="M199" s="48" t="str">
        <f t="shared" si="51"/>
        <v/>
      </c>
      <c r="N199" s="31">
        <f t="shared" si="52"/>
        <v>0</v>
      </c>
      <c r="O199" s="31" t="str">
        <f t="shared" si="53"/>
        <v/>
      </c>
      <c r="P199" s="31" t="str">
        <f t="shared" si="54"/>
        <v/>
      </c>
      <c r="Q199" s="631" t="s">
        <v>55</v>
      </c>
      <c r="R199" s="157">
        <f t="shared" si="62"/>
        <v>0</v>
      </c>
      <c r="S199" s="30" t="str">
        <f>IFERROR(IF(VLOOKUP(E199,Datengrundlage!$A$4:$M$502,10,FALSE)="x","ja",""),"")</f>
        <v/>
      </c>
      <c r="T199" s="30" t="str">
        <f>IFERROR(IF(VLOOKUP(E199,Datengrundlage!$A$4:$M$502,11,FALSE)="x","ja",""),"")</f>
        <v/>
      </c>
      <c r="U199" s="30" t="str">
        <f>IFERROR(IF(VLOOKUP(E199,Datengrundlage!$A$4:$M$502,12,FALSE)="x","ja",""),"")</f>
        <v/>
      </c>
      <c r="V199" s="110" t="str">
        <f>IFERROR(IF(Q199="ja",VLOOKUP(E199,Datengrundlage!$A$4:$M$502,13,FALSE),""),"")</f>
        <v/>
      </c>
      <c r="W199" s="8" t="str">
        <f t="shared" si="63"/>
        <v/>
      </c>
      <c r="X199" s="124" t="s">
        <v>54</v>
      </c>
      <c r="Y199" s="32">
        <f t="shared" si="55"/>
        <v>0</v>
      </c>
      <c r="Z199" s="32">
        <f t="shared" si="56"/>
        <v>0</v>
      </c>
      <c r="AA199" s="32">
        <f t="shared" si="57"/>
        <v>0</v>
      </c>
      <c r="AB199" s="32">
        <f t="shared" si="58"/>
        <v>0</v>
      </c>
      <c r="AC199" s="32">
        <f t="shared" si="59"/>
        <v>0</v>
      </c>
      <c r="AD199" s="32">
        <f t="shared" si="60"/>
        <v>0</v>
      </c>
      <c r="AE199" s="9">
        <f t="shared" si="64"/>
        <v>0</v>
      </c>
      <c r="AF199" s="101" t="str">
        <f t="shared" si="61"/>
        <v/>
      </c>
    </row>
    <row r="200" spans="3:32" ht="30" customHeight="1" x14ac:dyDescent="0.3">
      <c r="C200" s="8">
        <v>150</v>
      </c>
      <c r="D200" s="100"/>
      <c r="E200" s="35"/>
      <c r="F200" s="44" t="str">
        <f>IFERROR(VLOOKUP(E200,Datengrundlage!$A$4:$M$502,2,FALSE),(""))</f>
        <v/>
      </c>
      <c r="G200" s="36" t="s">
        <v>55</v>
      </c>
      <c r="H200" s="44" t="str">
        <f>IFERROR(IF(AND(OR(E200=250,E200=434),G200="großkörnig"),"Leguminosenmischung, großkörnig",IF(AND(OR(E200=250,E200=434),G200="kleinkörnig"),"Leguminosenmischung, kleinkörnig",VLOOKUP(E200,Datengrundlage!$A$4:$M$502,6,FALSE))),"")</f>
        <v/>
      </c>
      <c r="I200" s="44" t="str">
        <f>IFERROR(VLOOKUP(E200,Datengrundlage!$A$4:$M$502,3,FALSE),"")</f>
        <v/>
      </c>
      <c r="J200" s="110" t="str">
        <f>IFERROR(VLOOKUP(E200,Datengrundlage!$A$3:$O$502,15,FALSE),"")</f>
        <v/>
      </c>
      <c r="K200" s="110" t="str">
        <f>IFERROR(VLOOKUP(E200,Datengrundlage!$A$3:$P$502,16,FALSE),"")</f>
        <v/>
      </c>
      <c r="L200" s="37"/>
      <c r="M200" s="48" t="str">
        <f t="shared" si="51"/>
        <v/>
      </c>
      <c r="N200" s="31">
        <f t="shared" si="52"/>
        <v>0</v>
      </c>
      <c r="O200" s="31" t="str">
        <f t="shared" si="53"/>
        <v/>
      </c>
      <c r="P200" s="31" t="str">
        <f t="shared" si="54"/>
        <v/>
      </c>
      <c r="Q200" s="631" t="s">
        <v>55</v>
      </c>
      <c r="R200" s="157">
        <f t="shared" si="62"/>
        <v>0</v>
      </c>
      <c r="S200" s="30" t="str">
        <f>IFERROR(IF(VLOOKUP(E200,Datengrundlage!$A$4:$M$502,10,FALSE)="x","ja",""),"")</f>
        <v/>
      </c>
      <c r="T200" s="30" t="str">
        <f>IFERROR(IF(VLOOKUP(E200,Datengrundlage!$A$4:$M$502,11,FALSE)="x","ja",""),"")</f>
        <v/>
      </c>
      <c r="U200" s="30" t="str">
        <f>IFERROR(IF(VLOOKUP(E200,Datengrundlage!$A$4:$M$502,12,FALSE)="x","ja",""),"")</f>
        <v/>
      </c>
      <c r="V200" s="110" t="str">
        <f>IFERROR(IF(Q200="ja",VLOOKUP(E200,Datengrundlage!$A$4:$M$502,13,FALSE),""),"")</f>
        <v/>
      </c>
      <c r="W200" s="8" t="str">
        <f t="shared" si="63"/>
        <v/>
      </c>
      <c r="X200" s="124" t="s">
        <v>54</v>
      </c>
      <c r="Y200" s="32">
        <f t="shared" si="55"/>
        <v>0</v>
      </c>
      <c r="Z200" s="32">
        <f t="shared" si="56"/>
        <v>0</v>
      </c>
      <c r="AA200" s="32">
        <f t="shared" si="57"/>
        <v>0</v>
      </c>
      <c r="AB200" s="32">
        <f t="shared" si="58"/>
        <v>0</v>
      </c>
      <c r="AC200" s="32">
        <f t="shared" si="59"/>
        <v>0</v>
      </c>
      <c r="AD200" s="32">
        <f t="shared" si="60"/>
        <v>0</v>
      </c>
      <c r="AE200" s="9">
        <f t="shared" si="64"/>
        <v>0</v>
      </c>
      <c r="AF200" s="101" t="str">
        <f t="shared" si="61"/>
        <v/>
      </c>
    </row>
    <row r="201" spans="3:32" ht="30" customHeight="1" x14ac:dyDescent="0.3">
      <c r="C201" s="8">
        <v>151</v>
      </c>
      <c r="D201" s="100"/>
      <c r="E201" s="35"/>
      <c r="F201" s="44" t="str">
        <f>IFERROR(VLOOKUP(E201,Datengrundlage!$A$4:$M$502,2,FALSE),(""))</f>
        <v/>
      </c>
      <c r="G201" s="36" t="s">
        <v>55</v>
      </c>
      <c r="H201" s="44" t="str">
        <f>IFERROR(IF(AND(OR(E201=250,E201=434),G201="großkörnig"),"Leguminosenmischung, großkörnig",IF(AND(OR(E201=250,E201=434),G201="kleinkörnig"),"Leguminosenmischung, kleinkörnig",VLOOKUP(E201,Datengrundlage!$A$4:$M$502,6,FALSE))),"")</f>
        <v/>
      </c>
      <c r="I201" s="44" t="str">
        <f>IFERROR(VLOOKUP(E201,Datengrundlage!$A$4:$M$502,3,FALSE),"")</f>
        <v/>
      </c>
      <c r="J201" s="110" t="str">
        <f>IFERROR(VLOOKUP(E201,Datengrundlage!$A$3:$O$502,15,FALSE),"")</f>
        <v/>
      </c>
      <c r="K201" s="110" t="str">
        <f>IFERROR(VLOOKUP(E201,Datengrundlage!$A$3:$P$502,16,FALSE),"")</f>
        <v/>
      </c>
      <c r="L201" s="37"/>
      <c r="M201" s="48" t="str">
        <f t="shared" si="51"/>
        <v/>
      </c>
      <c r="N201" s="31">
        <f t="shared" si="52"/>
        <v>0</v>
      </c>
      <c r="O201" s="31" t="str">
        <f t="shared" si="53"/>
        <v/>
      </c>
      <c r="P201" s="31" t="str">
        <f t="shared" si="54"/>
        <v/>
      </c>
      <c r="Q201" s="631" t="s">
        <v>55</v>
      </c>
      <c r="R201" s="157">
        <f t="shared" si="62"/>
        <v>0</v>
      </c>
      <c r="S201" s="30" t="str">
        <f>IFERROR(IF(VLOOKUP(E201,Datengrundlage!$A$4:$M$502,10,FALSE)="x","ja",""),"")</f>
        <v/>
      </c>
      <c r="T201" s="30" t="str">
        <f>IFERROR(IF(VLOOKUP(E201,Datengrundlage!$A$4:$M$502,11,FALSE)="x","ja",""),"")</f>
        <v/>
      </c>
      <c r="U201" s="30" t="str">
        <f>IFERROR(IF(VLOOKUP(E201,Datengrundlage!$A$4:$M$502,12,FALSE)="x","ja",""),"")</f>
        <v/>
      </c>
      <c r="V201" s="110" t="str">
        <f>IFERROR(IF(Q201="ja",VLOOKUP(E201,Datengrundlage!$A$4:$M$502,13,FALSE),""),"")</f>
        <v/>
      </c>
      <c r="W201" s="8" t="str">
        <f t="shared" si="63"/>
        <v/>
      </c>
      <c r="X201" s="124" t="s">
        <v>54</v>
      </c>
      <c r="Y201" s="32">
        <f t="shared" si="55"/>
        <v>0</v>
      </c>
      <c r="Z201" s="32">
        <f t="shared" si="56"/>
        <v>0</v>
      </c>
      <c r="AA201" s="32">
        <f t="shared" si="57"/>
        <v>0</v>
      </c>
      <c r="AB201" s="32">
        <f t="shared" si="58"/>
        <v>0</v>
      </c>
      <c r="AC201" s="32">
        <f t="shared" si="59"/>
        <v>0</v>
      </c>
      <c r="AD201" s="32">
        <f t="shared" si="60"/>
        <v>0</v>
      </c>
      <c r="AE201" s="9">
        <f t="shared" si="64"/>
        <v>0</v>
      </c>
      <c r="AF201" s="101" t="str">
        <f t="shared" si="61"/>
        <v/>
      </c>
    </row>
    <row r="202" spans="3:32" ht="30" customHeight="1" x14ac:dyDescent="0.3">
      <c r="C202" s="8">
        <v>152</v>
      </c>
      <c r="D202" s="100"/>
      <c r="E202" s="35"/>
      <c r="F202" s="44" t="str">
        <f>IFERROR(VLOOKUP(E202,Datengrundlage!$A$4:$M$502,2,FALSE),(""))</f>
        <v/>
      </c>
      <c r="G202" s="36" t="s">
        <v>55</v>
      </c>
      <c r="H202" s="44" t="str">
        <f>IFERROR(IF(AND(OR(E202=250,E202=434),G202="großkörnig"),"Leguminosenmischung, großkörnig",IF(AND(OR(E202=250,E202=434),G202="kleinkörnig"),"Leguminosenmischung, kleinkörnig",VLOOKUP(E202,Datengrundlage!$A$4:$M$502,6,FALSE))),"")</f>
        <v/>
      </c>
      <c r="I202" s="44" t="str">
        <f>IFERROR(VLOOKUP(E202,Datengrundlage!$A$4:$M$502,3,FALSE),"")</f>
        <v/>
      </c>
      <c r="J202" s="110" t="str">
        <f>IFERROR(VLOOKUP(E202,Datengrundlage!$A$3:$O$502,15,FALSE),"")</f>
        <v/>
      </c>
      <c r="K202" s="110" t="str">
        <f>IFERROR(VLOOKUP(E202,Datengrundlage!$A$3:$P$502,16,FALSE),"")</f>
        <v/>
      </c>
      <c r="L202" s="37"/>
      <c r="M202" s="48" t="str">
        <f t="shared" si="51"/>
        <v/>
      </c>
      <c r="N202" s="31">
        <f t="shared" si="52"/>
        <v>0</v>
      </c>
      <c r="O202" s="31" t="str">
        <f t="shared" si="53"/>
        <v/>
      </c>
      <c r="P202" s="31" t="str">
        <f t="shared" si="54"/>
        <v/>
      </c>
      <c r="Q202" s="631" t="s">
        <v>55</v>
      </c>
      <c r="R202" s="157">
        <f t="shared" si="62"/>
        <v>0</v>
      </c>
      <c r="S202" s="30" t="str">
        <f>IFERROR(IF(VLOOKUP(E202,Datengrundlage!$A$4:$M$502,10,FALSE)="x","ja",""),"")</f>
        <v/>
      </c>
      <c r="T202" s="30" t="str">
        <f>IFERROR(IF(VLOOKUP(E202,Datengrundlage!$A$4:$M$502,11,FALSE)="x","ja",""),"")</f>
        <v/>
      </c>
      <c r="U202" s="30" t="str">
        <f>IFERROR(IF(VLOOKUP(E202,Datengrundlage!$A$4:$M$502,12,FALSE)="x","ja",""),"")</f>
        <v/>
      </c>
      <c r="V202" s="110" t="str">
        <f>IFERROR(IF(Q202="ja",VLOOKUP(E202,Datengrundlage!$A$4:$M$502,13,FALSE),""),"")</f>
        <v/>
      </c>
      <c r="W202" s="8" t="str">
        <f t="shared" si="63"/>
        <v/>
      </c>
      <c r="X202" s="124" t="s">
        <v>54</v>
      </c>
      <c r="Y202" s="32">
        <f t="shared" si="55"/>
        <v>0</v>
      </c>
      <c r="Z202" s="32">
        <f t="shared" si="56"/>
        <v>0</v>
      </c>
      <c r="AA202" s="32">
        <f t="shared" si="57"/>
        <v>0</v>
      </c>
      <c r="AB202" s="32">
        <f t="shared" si="58"/>
        <v>0</v>
      </c>
      <c r="AC202" s="32">
        <f t="shared" si="59"/>
        <v>0</v>
      </c>
      <c r="AD202" s="32">
        <f t="shared" si="60"/>
        <v>0</v>
      </c>
      <c r="AE202" s="9">
        <f t="shared" si="64"/>
        <v>0</v>
      </c>
      <c r="AF202" s="101" t="str">
        <f t="shared" si="61"/>
        <v/>
      </c>
    </row>
    <row r="203" spans="3:32" ht="30" customHeight="1" x14ac:dyDescent="0.3">
      <c r="C203" s="8">
        <v>153</v>
      </c>
      <c r="D203" s="100"/>
      <c r="E203" s="35"/>
      <c r="F203" s="44" t="str">
        <f>IFERROR(VLOOKUP(E203,Datengrundlage!$A$4:$M$502,2,FALSE),(""))</f>
        <v/>
      </c>
      <c r="G203" s="36" t="s">
        <v>55</v>
      </c>
      <c r="H203" s="44" t="str">
        <f>IFERROR(IF(AND(OR(E203=250,E203=434),G203="großkörnig"),"Leguminosenmischung, großkörnig",IF(AND(OR(E203=250,E203=434),G203="kleinkörnig"),"Leguminosenmischung, kleinkörnig",VLOOKUP(E203,Datengrundlage!$A$4:$M$502,6,FALSE))),"")</f>
        <v/>
      </c>
      <c r="I203" s="44" t="str">
        <f>IFERROR(VLOOKUP(E203,Datengrundlage!$A$4:$M$502,3,FALSE),"")</f>
        <v/>
      </c>
      <c r="J203" s="110" t="str">
        <f>IFERROR(VLOOKUP(E203,Datengrundlage!$A$3:$O$502,15,FALSE),"")</f>
        <v/>
      </c>
      <c r="K203" s="110" t="str">
        <f>IFERROR(VLOOKUP(E203,Datengrundlage!$A$3:$P$502,16,FALSE),"")</f>
        <v/>
      </c>
      <c r="L203" s="37"/>
      <c r="M203" s="48" t="str">
        <f t="shared" si="51"/>
        <v/>
      </c>
      <c r="N203" s="31">
        <f t="shared" si="52"/>
        <v>0</v>
      </c>
      <c r="O203" s="31" t="str">
        <f t="shared" si="53"/>
        <v/>
      </c>
      <c r="P203" s="31" t="str">
        <f t="shared" si="54"/>
        <v/>
      </c>
      <c r="Q203" s="631" t="s">
        <v>55</v>
      </c>
      <c r="R203" s="157">
        <f t="shared" si="62"/>
        <v>0</v>
      </c>
      <c r="S203" s="30" t="str">
        <f>IFERROR(IF(VLOOKUP(E203,Datengrundlage!$A$4:$M$502,10,FALSE)="x","ja",""),"")</f>
        <v/>
      </c>
      <c r="T203" s="30" t="str">
        <f>IFERROR(IF(VLOOKUP(E203,Datengrundlage!$A$4:$M$502,11,FALSE)="x","ja",""),"")</f>
        <v/>
      </c>
      <c r="U203" s="30" t="str">
        <f>IFERROR(IF(VLOOKUP(E203,Datengrundlage!$A$4:$M$502,12,FALSE)="x","ja",""),"")</f>
        <v/>
      </c>
      <c r="V203" s="110" t="str">
        <f>IFERROR(IF(Q203="ja",VLOOKUP(E203,Datengrundlage!$A$4:$M$502,13,FALSE),""),"")</f>
        <v/>
      </c>
      <c r="W203" s="8" t="str">
        <f t="shared" si="63"/>
        <v/>
      </c>
      <c r="X203" s="124" t="s">
        <v>54</v>
      </c>
      <c r="Y203" s="32">
        <f t="shared" si="55"/>
        <v>0</v>
      </c>
      <c r="Z203" s="32">
        <f t="shared" si="56"/>
        <v>0</v>
      </c>
      <c r="AA203" s="32">
        <f t="shared" si="57"/>
        <v>0</v>
      </c>
      <c r="AB203" s="32">
        <f t="shared" si="58"/>
        <v>0</v>
      </c>
      <c r="AC203" s="32">
        <f t="shared" si="59"/>
        <v>0</v>
      </c>
      <c r="AD203" s="32">
        <f t="shared" si="60"/>
        <v>0</v>
      </c>
      <c r="AE203" s="9">
        <f t="shared" si="64"/>
        <v>0</v>
      </c>
      <c r="AF203" s="101" t="str">
        <f t="shared" si="61"/>
        <v/>
      </c>
    </row>
    <row r="204" spans="3:32" ht="30" customHeight="1" x14ac:dyDescent="0.3">
      <c r="C204" s="8">
        <v>154</v>
      </c>
      <c r="D204" s="100"/>
      <c r="E204" s="35"/>
      <c r="F204" s="44" t="str">
        <f>IFERROR(VLOOKUP(E204,Datengrundlage!$A$4:$M$502,2,FALSE),(""))</f>
        <v/>
      </c>
      <c r="G204" s="36" t="s">
        <v>55</v>
      </c>
      <c r="H204" s="44" t="str">
        <f>IFERROR(IF(AND(OR(E204=250,E204=434),G204="großkörnig"),"Leguminosenmischung, großkörnig",IF(AND(OR(E204=250,E204=434),G204="kleinkörnig"),"Leguminosenmischung, kleinkörnig",VLOOKUP(E204,Datengrundlage!$A$4:$M$502,6,FALSE))),"")</f>
        <v/>
      </c>
      <c r="I204" s="44" t="str">
        <f>IFERROR(VLOOKUP(E204,Datengrundlage!$A$4:$M$502,3,FALSE),"")</f>
        <v/>
      </c>
      <c r="J204" s="110" t="str">
        <f>IFERROR(VLOOKUP(E204,Datengrundlage!$A$3:$O$502,15,FALSE),"")</f>
        <v/>
      </c>
      <c r="K204" s="110" t="str">
        <f>IFERROR(VLOOKUP(E204,Datengrundlage!$A$3:$P$502,16,FALSE),"")</f>
        <v/>
      </c>
      <c r="L204" s="37"/>
      <c r="M204" s="48" t="str">
        <f t="shared" si="51"/>
        <v/>
      </c>
      <c r="N204" s="31">
        <f t="shared" si="52"/>
        <v>0</v>
      </c>
      <c r="O204" s="31" t="str">
        <f t="shared" si="53"/>
        <v/>
      </c>
      <c r="P204" s="31" t="str">
        <f t="shared" si="54"/>
        <v/>
      </c>
      <c r="Q204" s="631" t="s">
        <v>55</v>
      </c>
      <c r="R204" s="157">
        <f t="shared" si="62"/>
        <v>0</v>
      </c>
      <c r="S204" s="30" t="str">
        <f>IFERROR(IF(VLOOKUP(E204,Datengrundlage!$A$4:$M$502,10,FALSE)="x","ja",""),"")</f>
        <v/>
      </c>
      <c r="T204" s="30" t="str">
        <f>IFERROR(IF(VLOOKUP(E204,Datengrundlage!$A$4:$M$502,11,FALSE)="x","ja",""),"")</f>
        <v/>
      </c>
      <c r="U204" s="30" t="str">
        <f>IFERROR(IF(VLOOKUP(E204,Datengrundlage!$A$4:$M$502,12,FALSE)="x","ja",""),"")</f>
        <v/>
      </c>
      <c r="V204" s="110" t="str">
        <f>IFERROR(IF(Q204="ja",VLOOKUP(E204,Datengrundlage!$A$4:$M$502,13,FALSE),""),"")</f>
        <v/>
      </c>
      <c r="W204" s="8" t="str">
        <f t="shared" si="63"/>
        <v/>
      </c>
      <c r="X204" s="124" t="s">
        <v>54</v>
      </c>
      <c r="Y204" s="32">
        <f t="shared" si="55"/>
        <v>0</v>
      </c>
      <c r="Z204" s="32">
        <f t="shared" si="56"/>
        <v>0</v>
      </c>
      <c r="AA204" s="32">
        <f t="shared" si="57"/>
        <v>0</v>
      </c>
      <c r="AB204" s="32">
        <f t="shared" si="58"/>
        <v>0</v>
      </c>
      <c r="AC204" s="32">
        <f t="shared" si="59"/>
        <v>0</v>
      </c>
      <c r="AD204" s="32">
        <f t="shared" si="60"/>
        <v>0</v>
      </c>
      <c r="AE204" s="9">
        <f t="shared" si="64"/>
        <v>0</v>
      </c>
      <c r="AF204" s="101" t="str">
        <f t="shared" si="61"/>
        <v/>
      </c>
    </row>
    <row r="205" spans="3:32" ht="30" customHeight="1" x14ac:dyDescent="0.3">
      <c r="C205" s="8">
        <v>155</v>
      </c>
      <c r="D205" s="100"/>
      <c r="E205" s="35"/>
      <c r="F205" s="44" t="str">
        <f>IFERROR(VLOOKUP(E205,Datengrundlage!$A$4:$M$502,2,FALSE),(""))</f>
        <v/>
      </c>
      <c r="G205" s="36" t="s">
        <v>55</v>
      </c>
      <c r="H205" s="44" t="str">
        <f>IFERROR(IF(AND(OR(E205=250,E205=434),G205="großkörnig"),"Leguminosenmischung, großkörnig",IF(AND(OR(E205=250,E205=434),G205="kleinkörnig"),"Leguminosenmischung, kleinkörnig",VLOOKUP(E205,Datengrundlage!$A$4:$M$502,6,FALSE))),"")</f>
        <v/>
      </c>
      <c r="I205" s="44" t="str">
        <f>IFERROR(VLOOKUP(E205,Datengrundlage!$A$4:$M$502,3,FALSE),"")</f>
        <v/>
      </c>
      <c r="J205" s="110" t="str">
        <f>IFERROR(VLOOKUP(E205,Datengrundlage!$A$3:$O$502,15,FALSE),"")</f>
        <v/>
      </c>
      <c r="K205" s="110" t="str">
        <f>IFERROR(VLOOKUP(E205,Datengrundlage!$A$3:$P$502,16,FALSE),"")</f>
        <v/>
      </c>
      <c r="L205" s="37"/>
      <c r="M205" s="48" t="str">
        <f t="shared" si="51"/>
        <v/>
      </c>
      <c r="N205" s="31">
        <f t="shared" si="52"/>
        <v>0</v>
      </c>
      <c r="O205" s="31" t="str">
        <f t="shared" si="53"/>
        <v/>
      </c>
      <c r="P205" s="31" t="str">
        <f t="shared" si="54"/>
        <v/>
      </c>
      <c r="Q205" s="631" t="s">
        <v>55</v>
      </c>
      <c r="R205" s="157">
        <f t="shared" si="62"/>
        <v>0</v>
      </c>
      <c r="S205" s="30" t="str">
        <f>IFERROR(IF(VLOOKUP(E205,Datengrundlage!$A$4:$M$502,10,FALSE)="x","ja",""),"")</f>
        <v/>
      </c>
      <c r="T205" s="30" t="str">
        <f>IFERROR(IF(VLOOKUP(E205,Datengrundlage!$A$4:$M$502,11,FALSE)="x","ja",""),"")</f>
        <v/>
      </c>
      <c r="U205" s="30" t="str">
        <f>IFERROR(IF(VLOOKUP(E205,Datengrundlage!$A$4:$M$502,12,FALSE)="x","ja",""),"")</f>
        <v/>
      </c>
      <c r="V205" s="110" t="str">
        <f>IFERROR(IF(Q205="ja",VLOOKUP(E205,Datengrundlage!$A$4:$M$502,13,FALSE),""),"")</f>
        <v/>
      </c>
      <c r="W205" s="8" t="str">
        <f t="shared" si="63"/>
        <v/>
      </c>
      <c r="X205" s="124" t="s">
        <v>54</v>
      </c>
      <c r="Y205" s="32">
        <f t="shared" si="55"/>
        <v>0</v>
      </c>
      <c r="Z205" s="32">
        <f t="shared" si="56"/>
        <v>0</v>
      </c>
      <c r="AA205" s="32">
        <f t="shared" si="57"/>
        <v>0</v>
      </c>
      <c r="AB205" s="32">
        <f t="shared" si="58"/>
        <v>0</v>
      </c>
      <c r="AC205" s="32">
        <f t="shared" si="59"/>
        <v>0</v>
      </c>
      <c r="AD205" s="32">
        <f t="shared" si="60"/>
        <v>0</v>
      </c>
      <c r="AE205" s="9">
        <f t="shared" si="64"/>
        <v>0</v>
      </c>
      <c r="AF205" s="101" t="str">
        <f t="shared" si="61"/>
        <v/>
      </c>
    </row>
    <row r="206" spans="3:32" ht="30" customHeight="1" x14ac:dyDescent="0.3">
      <c r="C206" s="8">
        <v>156</v>
      </c>
      <c r="D206" s="100"/>
      <c r="E206" s="35"/>
      <c r="F206" s="44" t="str">
        <f>IFERROR(VLOOKUP(E206,Datengrundlage!$A$4:$M$502,2,FALSE),(""))</f>
        <v/>
      </c>
      <c r="G206" s="36" t="s">
        <v>55</v>
      </c>
      <c r="H206" s="44" t="str">
        <f>IFERROR(IF(AND(OR(E206=250,E206=434),G206="großkörnig"),"Leguminosenmischung, großkörnig",IF(AND(OR(E206=250,E206=434),G206="kleinkörnig"),"Leguminosenmischung, kleinkörnig",VLOOKUP(E206,Datengrundlage!$A$4:$M$502,6,FALSE))),"")</f>
        <v/>
      </c>
      <c r="I206" s="44" t="str">
        <f>IFERROR(VLOOKUP(E206,Datengrundlage!$A$4:$M$502,3,FALSE),"")</f>
        <v/>
      </c>
      <c r="J206" s="110" t="str">
        <f>IFERROR(VLOOKUP(E206,Datengrundlage!$A$3:$O$502,15,FALSE),"")</f>
        <v/>
      </c>
      <c r="K206" s="110" t="str">
        <f>IFERROR(VLOOKUP(E206,Datengrundlage!$A$3:$P$502,16,FALSE),"")</f>
        <v/>
      </c>
      <c r="L206" s="37"/>
      <c r="M206" s="48" t="str">
        <f t="shared" si="51"/>
        <v/>
      </c>
      <c r="N206" s="31">
        <f t="shared" si="52"/>
        <v>0</v>
      </c>
      <c r="O206" s="31" t="str">
        <f t="shared" si="53"/>
        <v/>
      </c>
      <c r="P206" s="31" t="str">
        <f t="shared" si="54"/>
        <v/>
      </c>
      <c r="Q206" s="631" t="s">
        <v>55</v>
      </c>
      <c r="R206" s="157">
        <f t="shared" si="62"/>
        <v>0</v>
      </c>
      <c r="S206" s="30" t="str">
        <f>IFERROR(IF(VLOOKUP(E206,Datengrundlage!$A$4:$M$502,10,FALSE)="x","ja",""),"")</f>
        <v/>
      </c>
      <c r="T206" s="30" t="str">
        <f>IFERROR(IF(VLOOKUP(E206,Datengrundlage!$A$4:$M$502,11,FALSE)="x","ja",""),"")</f>
        <v/>
      </c>
      <c r="U206" s="30" t="str">
        <f>IFERROR(IF(VLOOKUP(E206,Datengrundlage!$A$4:$M$502,12,FALSE)="x","ja",""),"")</f>
        <v/>
      </c>
      <c r="V206" s="110" t="str">
        <f>IFERROR(IF(Q206="ja",VLOOKUP(E206,Datengrundlage!$A$4:$M$502,13,FALSE),""),"")</f>
        <v/>
      </c>
      <c r="W206" s="8" t="str">
        <f t="shared" si="63"/>
        <v/>
      </c>
      <c r="X206" s="124" t="s">
        <v>54</v>
      </c>
      <c r="Y206" s="32">
        <f t="shared" si="55"/>
        <v>0</v>
      </c>
      <c r="Z206" s="32">
        <f t="shared" si="56"/>
        <v>0</v>
      </c>
      <c r="AA206" s="32">
        <f t="shared" si="57"/>
        <v>0</v>
      </c>
      <c r="AB206" s="32">
        <f t="shared" si="58"/>
        <v>0</v>
      </c>
      <c r="AC206" s="32">
        <f t="shared" si="59"/>
        <v>0</v>
      </c>
      <c r="AD206" s="32">
        <f t="shared" si="60"/>
        <v>0</v>
      </c>
      <c r="AE206" s="9">
        <f t="shared" si="64"/>
        <v>0</v>
      </c>
      <c r="AF206" s="101" t="str">
        <f t="shared" si="61"/>
        <v/>
      </c>
    </row>
    <row r="207" spans="3:32" ht="30" customHeight="1" x14ac:dyDescent="0.3">
      <c r="C207" s="8">
        <v>157</v>
      </c>
      <c r="D207" s="100"/>
      <c r="E207" s="35"/>
      <c r="F207" s="44" t="str">
        <f>IFERROR(VLOOKUP(E207,Datengrundlage!$A$4:$M$502,2,FALSE),(""))</f>
        <v/>
      </c>
      <c r="G207" s="36" t="s">
        <v>55</v>
      </c>
      <c r="H207" s="44" t="str">
        <f>IFERROR(IF(AND(OR(E207=250,E207=434),G207="großkörnig"),"Leguminosenmischung, großkörnig",IF(AND(OR(E207=250,E207=434),G207="kleinkörnig"),"Leguminosenmischung, kleinkörnig",VLOOKUP(E207,Datengrundlage!$A$4:$M$502,6,FALSE))),"")</f>
        <v/>
      </c>
      <c r="I207" s="44" t="str">
        <f>IFERROR(VLOOKUP(E207,Datengrundlage!$A$4:$M$502,3,FALSE),"")</f>
        <v/>
      </c>
      <c r="J207" s="110" t="str">
        <f>IFERROR(VLOOKUP(E207,Datengrundlage!$A$3:$O$502,15,FALSE),"")</f>
        <v/>
      </c>
      <c r="K207" s="110" t="str">
        <f>IFERROR(VLOOKUP(E207,Datengrundlage!$A$3:$P$502,16,FALSE),"")</f>
        <v/>
      </c>
      <c r="L207" s="37"/>
      <c r="M207" s="48" t="str">
        <f t="shared" si="51"/>
        <v/>
      </c>
      <c r="N207" s="31">
        <f t="shared" si="52"/>
        <v>0</v>
      </c>
      <c r="O207" s="31" t="str">
        <f t="shared" si="53"/>
        <v/>
      </c>
      <c r="P207" s="31" t="str">
        <f t="shared" si="54"/>
        <v/>
      </c>
      <c r="Q207" s="631" t="s">
        <v>55</v>
      </c>
      <c r="R207" s="157">
        <f t="shared" si="62"/>
        <v>0</v>
      </c>
      <c r="S207" s="30" t="str">
        <f>IFERROR(IF(VLOOKUP(E207,Datengrundlage!$A$4:$M$502,10,FALSE)="x","ja",""),"")</f>
        <v/>
      </c>
      <c r="T207" s="30" t="str">
        <f>IFERROR(IF(VLOOKUP(E207,Datengrundlage!$A$4:$M$502,11,FALSE)="x","ja",""),"")</f>
        <v/>
      </c>
      <c r="U207" s="30" t="str">
        <f>IFERROR(IF(VLOOKUP(E207,Datengrundlage!$A$4:$M$502,12,FALSE)="x","ja",""),"")</f>
        <v/>
      </c>
      <c r="V207" s="110" t="str">
        <f>IFERROR(IF(Q207="ja",VLOOKUP(E207,Datengrundlage!$A$4:$M$502,13,FALSE),""),"")</f>
        <v/>
      </c>
      <c r="W207" s="8" t="str">
        <f t="shared" si="63"/>
        <v/>
      </c>
      <c r="X207" s="124" t="s">
        <v>54</v>
      </c>
      <c r="Y207" s="32">
        <f t="shared" si="55"/>
        <v>0</v>
      </c>
      <c r="Z207" s="32">
        <f t="shared" si="56"/>
        <v>0</v>
      </c>
      <c r="AA207" s="32">
        <f t="shared" si="57"/>
        <v>0</v>
      </c>
      <c r="AB207" s="32">
        <f t="shared" si="58"/>
        <v>0</v>
      </c>
      <c r="AC207" s="32">
        <f t="shared" si="59"/>
        <v>0</v>
      </c>
      <c r="AD207" s="32">
        <f t="shared" si="60"/>
        <v>0</v>
      </c>
      <c r="AE207" s="9">
        <f t="shared" si="64"/>
        <v>0</v>
      </c>
      <c r="AF207" s="101" t="str">
        <f t="shared" si="61"/>
        <v/>
      </c>
    </row>
    <row r="208" spans="3:32" ht="30" customHeight="1" x14ac:dyDescent="0.3">
      <c r="C208" s="8">
        <v>158</v>
      </c>
      <c r="D208" s="100"/>
      <c r="E208" s="35"/>
      <c r="F208" s="44" t="str">
        <f>IFERROR(VLOOKUP(E208,Datengrundlage!$A$4:$M$502,2,FALSE),(""))</f>
        <v/>
      </c>
      <c r="G208" s="36" t="s">
        <v>55</v>
      </c>
      <c r="H208" s="44" t="str">
        <f>IFERROR(IF(AND(OR(E208=250,E208=434),G208="großkörnig"),"Leguminosenmischung, großkörnig",IF(AND(OR(E208=250,E208=434),G208="kleinkörnig"),"Leguminosenmischung, kleinkörnig",VLOOKUP(E208,Datengrundlage!$A$4:$M$502,6,FALSE))),"")</f>
        <v/>
      </c>
      <c r="I208" s="44" t="str">
        <f>IFERROR(VLOOKUP(E208,Datengrundlage!$A$4:$M$502,3,FALSE),"")</f>
        <v/>
      </c>
      <c r="J208" s="110" t="str">
        <f>IFERROR(VLOOKUP(E208,Datengrundlage!$A$3:$O$502,15,FALSE),"")</f>
        <v/>
      </c>
      <c r="K208" s="110" t="str">
        <f>IFERROR(VLOOKUP(E208,Datengrundlage!$A$3:$P$502,16,FALSE),"")</f>
        <v/>
      </c>
      <c r="L208" s="37"/>
      <c r="M208" s="48" t="str">
        <f t="shared" si="51"/>
        <v/>
      </c>
      <c r="N208" s="31">
        <f t="shared" si="52"/>
        <v>0</v>
      </c>
      <c r="O208" s="31" t="str">
        <f t="shared" si="53"/>
        <v/>
      </c>
      <c r="P208" s="31" t="str">
        <f t="shared" si="54"/>
        <v/>
      </c>
      <c r="Q208" s="631" t="s">
        <v>55</v>
      </c>
      <c r="R208" s="157">
        <f t="shared" si="62"/>
        <v>0</v>
      </c>
      <c r="S208" s="30" t="str">
        <f>IFERROR(IF(VLOOKUP(E208,Datengrundlage!$A$4:$M$502,10,FALSE)="x","ja",""),"")</f>
        <v/>
      </c>
      <c r="T208" s="30" t="str">
        <f>IFERROR(IF(VLOOKUP(E208,Datengrundlage!$A$4:$M$502,11,FALSE)="x","ja",""),"")</f>
        <v/>
      </c>
      <c r="U208" s="30" t="str">
        <f>IFERROR(IF(VLOOKUP(E208,Datengrundlage!$A$4:$M$502,12,FALSE)="x","ja",""),"")</f>
        <v/>
      </c>
      <c r="V208" s="110" t="str">
        <f>IFERROR(IF(Q208="ja",VLOOKUP(E208,Datengrundlage!$A$4:$M$502,13,FALSE),""),"")</f>
        <v/>
      </c>
      <c r="W208" s="8" t="str">
        <f t="shared" si="63"/>
        <v/>
      </c>
      <c r="X208" s="124" t="s">
        <v>54</v>
      </c>
      <c r="Y208" s="32">
        <f t="shared" si="55"/>
        <v>0</v>
      </c>
      <c r="Z208" s="32">
        <f t="shared" si="56"/>
        <v>0</v>
      </c>
      <c r="AA208" s="32">
        <f t="shared" si="57"/>
        <v>0</v>
      </c>
      <c r="AB208" s="32">
        <f t="shared" si="58"/>
        <v>0</v>
      </c>
      <c r="AC208" s="32">
        <f t="shared" si="59"/>
        <v>0</v>
      </c>
      <c r="AD208" s="32">
        <f t="shared" si="60"/>
        <v>0</v>
      </c>
      <c r="AE208" s="9">
        <f t="shared" si="64"/>
        <v>0</v>
      </c>
      <c r="AF208" s="101" t="str">
        <f t="shared" si="61"/>
        <v/>
      </c>
    </row>
    <row r="209" spans="3:32" ht="30" customHeight="1" x14ac:dyDescent="0.3">
      <c r="C209" s="8">
        <v>159</v>
      </c>
      <c r="D209" s="100"/>
      <c r="E209" s="35"/>
      <c r="F209" s="44" t="str">
        <f>IFERROR(VLOOKUP(E209,Datengrundlage!$A$4:$M$502,2,FALSE),(""))</f>
        <v/>
      </c>
      <c r="G209" s="36" t="s">
        <v>55</v>
      </c>
      <c r="H209" s="44" t="str">
        <f>IFERROR(IF(AND(OR(E209=250,E209=434),G209="großkörnig"),"Leguminosenmischung, großkörnig",IF(AND(OR(E209=250,E209=434),G209="kleinkörnig"),"Leguminosenmischung, kleinkörnig",VLOOKUP(E209,Datengrundlage!$A$4:$M$502,6,FALSE))),"")</f>
        <v/>
      </c>
      <c r="I209" s="44" t="str">
        <f>IFERROR(VLOOKUP(E209,Datengrundlage!$A$4:$M$502,3,FALSE),"")</f>
        <v/>
      </c>
      <c r="J209" s="110" t="str">
        <f>IFERROR(VLOOKUP(E209,Datengrundlage!$A$3:$O$502,15,FALSE),"")</f>
        <v/>
      </c>
      <c r="K209" s="110" t="str">
        <f>IFERROR(VLOOKUP(E209,Datengrundlage!$A$3:$P$502,16,FALSE),"")</f>
        <v/>
      </c>
      <c r="L209" s="37"/>
      <c r="M209" s="48" t="str">
        <f t="shared" si="51"/>
        <v/>
      </c>
      <c r="N209" s="31">
        <f t="shared" si="52"/>
        <v>0</v>
      </c>
      <c r="O209" s="31" t="str">
        <f t="shared" si="53"/>
        <v/>
      </c>
      <c r="P209" s="31" t="str">
        <f t="shared" si="54"/>
        <v/>
      </c>
      <c r="Q209" s="631" t="s">
        <v>55</v>
      </c>
      <c r="R209" s="157">
        <f t="shared" si="62"/>
        <v>0</v>
      </c>
      <c r="S209" s="30" t="str">
        <f>IFERROR(IF(VLOOKUP(E209,Datengrundlage!$A$4:$M$502,10,FALSE)="x","ja",""),"")</f>
        <v/>
      </c>
      <c r="T209" s="30" t="str">
        <f>IFERROR(IF(VLOOKUP(E209,Datengrundlage!$A$4:$M$502,11,FALSE)="x","ja",""),"")</f>
        <v/>
      </c>
      <c r="U209" s="30" t="str">
        <f>IFERROR(IF(VLOOKUP(E209,Datengrundlage!$A$4:$M$502,12,FALSE)="x","ja",""),"")</f>
        <v/>
      </c>
      <c r="V209" s="110" t="str">
        <f>IFERROR(IF(Q209="ja",VLOOKUP(E209,Datengrundlage!$A$4:$M$502,13,FALSE),""),"")</f>
        <v/>
      </c>
      <c r="W209" s="8" t="str">
        <f t="shared" si="63"/>
        <v/>
      </c>
      <c r="X209" s="124" t="s">
        <v>54</v>
      </c>
      <c r="Y209" s="32">
        <f t="shared" si="55"/>
        <v>0</v>
      </c>
      <c r="Z209" s="32">
        <f t="shared" si="56"/>
        <v>0</v>
      </c>
      <c r="AA209" s="32">
        <f t="shared" si="57"/>
        <v>0</v>
      </c>
      <c r="AB209" s="32">
        <f t="shared" si="58"/>
        <v>0</v>
      </c>
      <c r="AC209" s="32">
        <f t="shared" si="59"/>
        <v>0</v>
      </c>
      <c r="AD209" s="32">
        <f t="shared" si="60"/>
        <v>0</v>
      </c>
      <c r="AE209" s="9">
        <f t="shared" si="64"/>
        <v>0</v>
      </c>
      <c r="AF209" s="101" t="str">
        <f t="shared" si="61"/>
        <v/>
      </c>
    </row>
    <row r="210" spans="3:32" ht="30" customHeight="1" x14ac:dyDescent="0.3">
      <c r="C210" s="8">
        <v>160</v>
      </c>
      <c r="D210" s="100"/>
      <c r="E210" s="35"/>
      <c r="F210" s="44" t="str">
        <f>IFERROR(VLOOKUP(E210,Datengrundlage!$A$4:$M$502,2,FALSE),(""))</f>
        <v/>
      </c>
      <c r="G210" s="36" t="s">
        <v>55</v>
      </c>
      <c r="H210" s="44" t="str">
        <f>IFERROR(IF(AND(OR(E210=250,E210=434),G210="großkörnig"),"Leguminosenmischung, großkörnig",IF(AND(OR(E210=250,E210=434),G210="kleinkörnig"),"Leguminosenmischung, kleinkörnig",VLOOKUP(E210,Datengrundlage!$A$4:$M$502,6,FALSE))),"")</f>
        <v/>
      </c>
      <c r="I210" s="44" t="str">
        <f>IFERROR(VLOOKUP(E210,Datengrundlage!$A$4:$M$502,3,FALSE),"")</f>
        <v/>
      </c>
      <c r="J210" s="110" t="str">
        <f>IFERROR(VLOOKUP(E210,Datengrundlage!$A$3:$O$502,15,FALSE),"")</f>
        <v/>
      </c>
      <c r="K210" s="110" t="str">
        <f>IFERROR(VLOOKUP(E210,Datengrundlage!$A$3:$P$502,16,FALSE),"")</f>
        <v/>
      </c>
      <c r="L210" s="37"/>
      <c r="M210" s="48" t="str">
        <f t="shared" si="51"/>
        <v/>
      </c>
      <c r="N210" s="31">
        <f t="shared" si="52"/>
        <v>0</v>
      </c>
      <c r="O210" s="31" t="str">
        <f t="shared" si="53"/>
        <v/>
      </c>
      <c r="P210" s="31" t="str">
        <f t="shared" si="54"/>
        <v/>
      </c>
      <c r="Q210" s="631" t="s">
        <v>55</v>
      </c>
      <c r="R210" s="157">
        <f t="shared" si="62"/>
        <v>0</v>
      </c>
      <c r="S210" s="30" t="str">
        <f>IFERROR(IF(VLOOKUP(E210,Datengrundlage!$A$4:$M$502,10,FALSE)="x","ja",""),"")</f>
        <v/>
      </c>
      <c r="T210" s="30" t="str">
        <f>IFERROR(IF(VLOOKUP(E210,Datengrundlage!$A$4:$M$502,11,FALSE)="x","ja",""),"")</f>
        <v/>
      </c>
      <c r="U210" s="30" t="str">
        <f>IFERROR(IF(VLOOKUP(E210,Datengrundlage!$A$4:$M$502,12,FALSE)="x","ja",""),"")</f>
        <v/>
      </c>
      <c r="V210" s="110" t="str">
        <f>IFERROR(IF(Q210="ja",VLOOKUP(E210,Datengrundlage!$A$4:$M$502,13,FALSE),""),"")</f>
        <v/>
      </c>
      <c r="W210" s="8" t="str">
        <f t="shared" si="63"/>
        <v/>
      </c>
      <c r="X210" s="124" t="s">
        <v>54</v>
      </c>
      <c r="Y210" s="32">
        <f t="shared" si="55"/>
        <v>0</v>
      </c>
      <c r="Z210" s="32">
        <f t="shared" si="56"/>
        <v>0</v>
      </c>
      <c r="AA210" s="32">
        <f t="shared" si="57"/>
        <v>0</v>
      </c>
      <c r="AB210" s="32">
        <f t="shared" si="58"/>
        <v>0</v>
      </c>
      <c r="AC210" s="32">
        <f t="shared" si="59"/>
        <v>0</v>
      </c>
      <c r="AD210" s="32">
        <f t="shared" si="60"/>
        <v>0</v>
      </c>
      <c r="AE210" s="9">
        <f t="shared" si="64"/>
        <v>0</v>
      </c>
      <c r="AF210" s="101" t="str">
        <f t="shared" si="61"/>
        <v/>
      </c>
    </row>
    <row r="211" spans="3:32" ht="30" customHeight="1" x14ac:dyDescent="0.3">
      <c r="C211" s="8">
        <v>161</v>
      </c>
      <c r="D211" s="100"/>
      <c r="E211" s="35"/>
      <c r="F211" s="44" t="str">
        <f>IFERROR(VLOOKUP(E211,Datengrundlage!$A$4:$M$502,2,FALSE),(""))</f>
        <v/>
      </c>
      <c r="G211" s="36" t="s">
        <v>55</v>
      </c>
      <c r="H211" s="44" t="str">
        <f>IFERROR(IF(AND(OR(E211=250,E211=434),G211="großkörnig"),"Leguminosenmischung, großkörnig",IF(AND(OR(E211=250,E211=434),G211="kleinkörnig"),"Leguminosenmischung, kleinkörnig",VLOOKUP(E211,Datengrundlage!$A$4:$M$502,6,FALSE))),"")</f>
        <v/>
      </c>
      <c r="I211" s="44" t="str">
        <f>IFERROR(VLOOKUP(E211,Datengrundlage!$A$4:$M$502,3,FALSE),"")</f>
        <v/>
      </c>
      <c r="J211" s="110" t="str">
        <f>IFERROR(VLOOKUP(E211,Datengrundlage!$A$3:$O$502,15,FALSE),"")</f>
        <v/>
      </c>
      <c r="K211" s="110" t="str">
        <f>IFERROR(VLOOKUP(E211,Datengrundlage!$A$3:$P$502,16,FALSE),"")</f>
        <v/>
      </c>
      <c r="L211" s="37"/>
      <c r="M211" s="48" t="str">
        <f t="shared" ref="M211:M242" si="65">IFERROR(IF(AND(OR(I211="AL",I211="DK FF"),F211&lt;&gt;"",I211&lt;&gt;""),(L211/$F$45)*100,IF(AND(OR(I211&lt;&gt;"AL",I211&lt;&gt;"DK FF"),I211&lt;&gt;""),"kein Ackerland","")),"")</f>
        <v/>
      </c>
      <c r="N211" s="31">
        <f t="shared" ref="N211:N242" si="66">IF(K211="0",SUMIF($E$51:$E$250,E211,$M$51:$M$250),SUMIF($J$51:$J$250,J211,$M$51:$M$250))</f>
        <v>0</v>
      </c>
      <c r="O211" s="31" t="str">
        <f t="shared" ref="O211:O242" si="67">IF(AND(N211&lt;10,N211&lt;&gt;0,M211&lt;&gt;"kein Ackerland",E211&lt;&gt;610,E211&lt;&gt;650,E211&lt;&gt;720),"X","")</f>
        <v/>
      </c>
      <c r="P211" s="31" t="str">
        <f t="shared" ref="P211:P242" si="68">IF(OR(E211=610,E211=650,E211=720),"X","")</f>
        <v/>
      </c>
      <c r="Q211" s="631" t="s">
        <v>55</v>
      </c>
      <c r="R211" s="157">
        <f t="shared" si="62"/>
        <v>0</v>
      </c>
      <c r="S211" s="30" t="str">
        <f>IFERROR(IF(VLOOKUP(E211,Datengrundlage!$A$4:$M$502,10,FALSE)="x","ja",""),"")</f>
        <v/>
      </c>
      <c r="T211" s="30" t="str">
        <f>IFERROR(IF(VLOOKUP(E211,Datengrundlage!$A$4:$M$502,11,FALSE)="x","ja",""),"")</f>
        <v/>
      </c>
      <c r="U211" s="30" t="str">
        <f>IFERROR(IF(VLOOKUP(E211,Datengrundlage!$A$4:$M$502,12,FALSE)="x","ja",""),"")</f>
        <v/>
      </c>
      <c r="V211" s="110" t="str">
        <f>IFERROR(IF(Q211="ja",VLOOKUP(E211,Datengrundlage!$A$4:$M$502,13,FALSE),""),"")</f>
        <v/>
      </c>
      <c r="W211" s="8" t="str">
        <f t="shared" si="63"/>
        <v/>
      </c>
      <c r="X211" s="124" t="s">
        <v>54</v>
      </c>
      <c r="Y211" s="32">
        <f t="shared" ref="Y211:Y242" si="69">IF(AND($E$9="Förderung erscheint möglich (bitte prüfen)",I211="AL",$F$34="45 €/ha (in 2023)"),L211*45,IF(AND($E$9="Förderung erscheint möglich (bitte prüfen)",I211="AL",$F$34="60 €/ha (ab 2024)"),L211*60,0))</f>
        <v>0</v>
      </c>
      <c r="Z211" s="32">
        <f t="shared" ref="Z211:Z242" si="70">IF(AND($Z$13="Voraussetzungen erfüllt",$F$39="konventionell",I211="AL",X211="ja",H211&lt;&gt;"AUKM"),L211*$AB$11,IF(AND($Z$13="Voraussetzungen erfüllt",$F$39="ökologisch",I211="AL",X211="ja",H211&lt;&gt;"AUKM"),L211*$AB$12,0))</f>
        <v>0</v>
      </c>
      <c r="AA211" s="32">
        <f t="shared" ref="AA211:AA242" si="71">IF(AND($Z$19="Voraussetzungen erfüllt",$F$39="konventionell",I211="AL",X211="ja",H211&lt;&gt;"AUKM"),L211*$AB$15,IF(AND($Z$19="Voraussetzungen erfüllt",$F$39="ökologisch",I211="AL",X211="ja",H211&lt;&gt;"AUKM"),L211*$AB$16,0))</f>
        <v>0</v>
      </c>
      <c r="AB211" s="32">
        <f t="shared" ref="AB211:AB242" si="72">IF(AND($Z$23="Voraussetzungen erfüllt",$F$39="konventionell",I211="AL",X211="ja",H211&lt;&gt;"AUKM"),L211*$AB$21,IF(AND($Z$23="Voraussetzungen erfüllt",$F$39="ökologisch",I211="AL",X211="ja",H211&lt;&gt;"AUKM"),L211*$AB$22,0))</f>
        <v>0</v>
      </c>
      <c r="AC211" s="32">
        <f t="shared" ref="AC211:AC242" si="73">IF(AND($Z$33="Voraussetzungen erfüllt",$F$39="konventionell",I211="AL",X211="ja",H211&lt;&gt;"AUKM"),L211*$AB$29,IF(AND($Z$33="Voraussetzungen erfüllt",$F$39="ökologisch",I211="AL",X211="ja",H211&lt;&gt;"AUKM"),L211*$AB$30,0))</f>
        <v>0</v>
      </c>
      <c r="AD211" s="32">
        <f t="shared" ref="AD211:AD242" si="74">IF(AND($Z$27="Voraussetzungen erfüllt",$F$39="konventionell",I211="AL",X211="ja",Q211="ja",H211&lt;&gt;"AUKM"),R211*$AB$25,IF(AND($Z$27="Voraussetzungen erfüllt",$F$39="ökologisch",I211="AL",X211="ja",Q211="ja",H211&lt;&gt;"AUKM"),R211*$AB$26,0))</f>
        <v>0</v>
      </c>
      <c r="AE211" s="9">
        <f t="shared" si="64"/>
        <v>0</v>
      </c>
      <c r="AF211" s="101" t="str">
        <f t="shared" ref="AF211:AF242" si="75">IF(AND(N211&gt;30,E211&lt;&gt;610,E211&lt;&gt;650,E211&lt;&gt;720),"Flächenanteil dieser Hauptfruchtart ist größer als 30 % (gilt nicht bei beetweisem Anbau)",IF(AND(G211&lt;&gt;"nein",OR(E211&lt;&gt;250,E211&lt;&gt;434)),"Gemengepartner nur bei NC 250 und 434 wählen",IF(AND(V211&gt;0.25,V211&lt;&gt;"",V211&lt;&gt;"nicht förderfähig"),"Der C-Faktor der Kultur ist &gt; 0,25, eine Mulchsaat ist verpflichtend",IF(AND($B$16&gt;3,$F$39=" - bitte wählen -"),"Bitte die Wirtschaftsform auswählen",IF(R211&gt;L211,"Flächenanteil in KWasser2 größer als Gesamtfläche, bitte korrigieren","")))))</f>
        <v/>
      </c>
    </row>
    <row r="212" spans="3:32" ht="30" customHeight="1" x14ac:dyDescent="0.3">
      <c r="C212" s="8">
        <v>162</v>
      </c>
      <c r="D212" s="100"/>
      <c r="E212" s="35"/>
      <c r="F212" s="44" t="str">
        <f>IFERROR(VLOOKUP(E212,Datengrundlage!$A$4:$M$502,2,FALSE),(""))</f>
        <v/>
      </c>
      <c r="G212" s="36" t="s">
        <v>55</v>
      </c>
      <c r="H212" s="44" t="str">
        <f>IFERROR(IF(AND(OR(E212=250,E212=434),G212="großkörnig"),"Leguminosenmischung, großkörnig",IF(AND(OR(E212=250,E212=434),G212="kleinkörnig"),"Leguminosenmischung, kleinkörnig",VLOOKUP(E212,Datengrundlage!$A$4:$M$502,6,FALSE))),"")</f>
        <v/>
      </c>
      <c r="I212" s="44" t="str">
        <f>IFERROR(VLOOKUP(E212,Datengrundlage!$A$4:$M$502,3,FALSE),"")</f>
        <v/>
      </c>
      <c r="J212" s="110" t="str">
        <f>IFERROR(VLOOKUP(E212,Datengrundlage!$A$3:$O$502,15,FALSE),"")</f>
        <v/>
      </c>
      <c r="K212" s="110" t="str">
        <f>IFERROR(VLOOKUP(E212,Datengrundlage!$A$3:$P$502,16,FALSE),"")</f>
        <v/>
      </c>
      <c r="L212" s="37"/>
      <c r="M212" s="48" t="str">
        <f t="shared" si="65"/>
        <v/>
      </c>
      <c r="N212" s="31">
        <f t="shared" si="66"/>
        <v>0</v>
      </c>
      <c r="O212" s="31" t="str">
        <f t="shared" si="67"/>
        <v/>
      </c>
      <c r="P212" s="31" t="str">
        <f t="shared" si="68"/>
        <v/>
      </c>
      <c r="Q212" s="631" t="s">
        <v>55</v>
      </c>
      <c r="R212" s="157">
        <f t="shared" si="62"/>
        <v>0</v>
      </c>
      <c r="S212" s="30" t="str">
        <f>IFERROR(IF(VLOOKUP(E212,Datengrundlage!$A$4:$M$502,10,FALSE)="x","ja",""),"")</f>
        <v/>
      </c>
      <c r="T212" s="30" t="str">
        <f>IFERROR(IF(VLOOKUP(E212,Datengrundlage!$A$4:$M$502,11,FALSE)="x","ja",""),"")</f>
        <v/>
      </c>
      <c r="U212" s="30" t="str">
        <f>IFERROR(IF(VLOOKUP(E212,Datengrundlage!$A$4:$M$502,12,FALSE)="x","ja",""),"")</f>
        <v/>
      </c>
      <c r="V212" s="110" t="str">
        <f>IFERROR(IF(Q212="ja",VLOOKUP(E212,Datengrundlage!$A$4:$M$502,13,FALSE),""),"")</f>
        <v/>
      </c>
      <c r="W212" s="8" t="str">
        <f t="shared" si="63"/>
        <v/>
      </c>
      <c r="X212" s="124" t="s">
        <v>54</v>
      </c>
      <c r="Y212" s="32">
        <f t="shared" si="69"/>
        <v>0</v>
      </c>
      <c r="Z212" s="32">
        <f t="shared" si="70"/>
        <v>0</v>
      </c>
      <c r="AA212" s="32">
        <f t="shared" si="71"/>
        <v>0</v>
      </c>
      <c r="AB212" s="32">
        <f t="shared" si="72"/>
        <v>0</v>
      </c>
      <c r="AC212" s="32">
        <f t="shared" si="73"/>
        <v>0</v>
      </c>
      <c r="AD212" s="32">
        <f t="shared" si="74"/>
        <v>0</v>
      </c>
      <c r="AE212" s="9">
        <f t="shared" si="64"/>
        <v>0</v>
      </c>
      <c r="AF212" s="101" t="str">
        <f t="shared" si="75"/>
        <v/>
      </c>
    </row>
    <row r="213" spans="3:32" ht="30" customHeight="1" x14ac:dyDescent="0.3">
      <c r="C213" s="8">
        <v>163</v>
      </c>
      <c r="D213" s="100"/>
      <c r="E213" s="35"/>
      <c r="F213" s="44" t="str">
        <f>IFERROR(VLOOKUP(E213,Datengrundlage!$A$4:$M$502,2,FALSE),(""))</f>
        <v/>
      </c>
      <c r="G213" s="36" t="s">
        <v>55</v>
      </c>
      <c r="H213" s="44" t="str">
        <f>IFERROR(IF(AND(OR(E213=250,E213=434),G213="großkörnig"),"Leguminosenmischung, großkörnig",IF(AND(OR(E213=250,E213=434),G213="kleinkörnig"),"Leguminosenmischung, kleinkörnig",VLOOKUP(E213,Datengrundlage!$A$4:$M$502,6,FALSE))),"")</f>
        <v/>
      </c>
      <c r="I213" s="44" t="str">
        <f>IFERROR(VLOOKUP(E213,Datengrundlage!$A$4:$M$502,3,FALSE),"")</f>
        <v/>
      </c>
      <c r="J213" s="110" t="str">
        <f>IFERROR(VLOOKUP(E213,Datengrundlage!$A$3:$O$502,15,FALSE),"")</f>
        <v/>
      </c>
      <c r="K213" s="110" t="str">
        <f>IFERROR(VLOOKUP(E213,Datengrundlage!$A$3:$P$502,16,FALSE),"")</f>
        <v/>
      </c>
      <c r="L213" s="37"/>
      <c r="M213" s="48" t="str">
        <f t="shared" si="65"/>
        <v/>
      </c>
      <c r="N213" s="31">
        <f t="shared" si="66"/>
        <v>0</v>
      </c>
      <c r="O213" s="31" t="str">
        <f t="shared" si="67"/>
        <v/>
      </c>
      <c r="P213" s="31" t="str">
        <f t="shared" si="68"/>
        <v/>
      </c>
      <c r="Q213" s="631" t="s">
        <v>55</v>
      </c>
      <c r="R213" s="157">
        <f t="shared" si="62"/>
        <v>0</v>
      </c>
      <c r="S213" s="30" t="str">
        <f>IFERROR(IF(VLOOKUP(E213,Datengrundlage!$A$4:$M$502,10,FALSE)="x","ja",""),"")</f>
        <v/>
      </c>
      <c r="T213" s="30" t="str">
        <f>IFERROR(IF(VLOOKUP(E213,Datengrundlage!$A$4:$M$502,11,FALSE)="x","ja",""),"")</f>
        <v/>
      </c>
      <c r="U213" s="30" t="str">
        <f>IFERROR(IF(VLOOKUP(E213,Datengrundlage!$A$4:$M$502,12,FALSE)="x","ja",""),"")</f>
        <v/>
      </c>
      <c r="V213" s="110" t="str">
        <f>IFERROR(IF(Q213="ja",VLOOKUP(E213,Datengrundlage!$A$4:$M$502,13,FALSE),""),"")</f>
        <v/>
      </c>
      <c r="W213" s="8" t="str">
        <f t="shared" si="63"/>
        <v/>
      </c>
      <c r="X213" s="124" t="s">
        <v>54</v>
      </c>
      <c r="Y213" s="32">
        <f t="shared" si="69"/>
        <v>0</v>
      </c>
      <c r="Z213" s="32">
        <f t="shared" si="70"/>
        <v>0</v>
      </c>
      <c r="AA213" s="32">
        <f t="shared" si="71"/>
        <v>0</v>
      </c>
      <c r="AB213" s="32">
        <f t="shared" si="72"/>
        <v>0</v>
      </c>
      <c r="AC213" s="32">
        <f t="shared" si="73"/>
        <v>0</v>
      </c>
      <c r="AD213" s="32">
        <f t="shared" si="74"/>
        <v>0</v>
      </c>
      <c r="AE213" s="9">
        <f t="shared" si="64"/>
        <v>0</v>
      </c>
      <c r="AF213" s="101" t="str">
        <f t="shared" si="75"/>
        <v/>
      </c>
    </row>
    <row r="214" spans="3:32" ht="30" customHeight="1" x14ac:dyDescent="0.3">
      <c r="C214" s="8">
        <v>164</v>
      </c>
      <c r="D214" s="100"/>
      <c r="E214" s="35"/>
      <c r="F214" s="44" t="str">
        <f>IFERROR(VLOOKUP(E214,Datengrundlage!$A$4:$M$502,2,FALSE),(""))</f>
        <v/>
      </c>
      <c r="G214" s="36" t="s">
        <v>55</v>
      </c>
      <c r="H214" s="44" t="str">
        <f>IFERROR(IF(AND(OR(E214=250,E214=434),G214="großkörnig"),"Leguminosenmischung, großkörnig",IF(AND(OR(E214=250,E214=434),G214="kleinkörnig"),"Leguminosenmischung, kleinkörnig",VLOOKUP(E214,Datengrundlage!$A$4:$M$502,6,FALSE))),"")</f>
        <v/>
      </c>
      <c r="I214" s="44" t="str">
        <f>IFERROR(VLOOKUP(E214,Datengrundlage!$A$4:$M$502,3,FALSE),"")</f>
        <v/>
      </c>
      <c r="J214" s="110" t="str">
        <f>IFERROR(VLOOKUP(E214,Datengrundlage!$A$3:$O$502,15,FALSE),"")</f>
        <v/>
      </c>
      <c r="K214" s="110" t="str">
        <f>IFERROR(VLOOKUP(E214,Datengrundlage!$A$3:$P$502,16,FALSE),"")</f>
        <v/>
      </c>
      <c r="L214" s="37"/>
      <c r="M214" s="48" t="str">
        <f t="shared" si="65"/>
        <v/>
      </c>
      <c r="N214" s="31">
        <f t="shared" si="66"/>
        <v>0</v>
      </c>
      <c r="O214" s="31" t="str">
        <f t="shared" si="67"/>
        <v/>
      </c>
      <c r="P214" s="31" t="str">
        <f t="shared" si="68"/>
        <v/>
      </c>
      <c r="Q214" s="631" t="s">
        <v>55</v>
      </c>
      <c r="R214" s="157">
        <f t="shared" si="62"/>
        <v>0</v>
      </c>
      <c r="S214" s="30" t="str">
        <f>IFERROR(IF(VLOOKUP(E214,Datengrundlage!$A$4:$M$502,10,FALSE)="x","ja",""),"")</f>
        <v/>
      </c>
      <c r="T214" s="30" t="str">
        <f>IFERROR(IF(VLOOKUP(E214,Datengrundlage!$A$4:$M$502,11,FALSE)="x","ja",""),"")</f>
        <v/>
      </c>
      <c r="U214" s="30" t="str">
        <f>IFERROR(IF(VLOOKUP(E214,Datengrundlage!$A$4:$M$502,12,FALSE)="x","ja",""),"")</f>
        <v/>
      </c>
      <c r="V214" s="110" t="str">
        <f>IFERROR(IF(Q214="ja",VLOOKUP(E214,Datengrundlage!$A$4:$M$502,13,FALSE),""),"")</f>
        <v/>
      </c>
      <c r="W214" s="8" t="str">
        <f t="shared" si="63"/>
        <v/>
      </c>
      <c r="X214" s="124" t="s">
        <v>54</v>
      </c>
      <c r="Y214" s="32">
        <f t="shared" si="69"/>
        <v>0</v>
      </c>
      <c r="Z214" s="32">
        <f t="shared" si="70"/>
        <v>0</v>
      </c>
      <c r="AA214" s="32">
        <f t="shared" si="71"/>
        <v>0</v>
      </c>
      <c r="AB214" s="32">
        <f t="shared" si="72"/>
        <v>0</v>
      </c>
      <c r="AC214" s="32">
        <f t="shared" si="73"/>
        <v>0</v>
      </c>
      <c r="AD214" s="32">
        <f t="shared" si="74"/>
        <v>0</v>
      </c>
      <c r="AE214" s="9">
        <f t="shared" si="64"/>
        <v>0</v>
      </c>
      <c r="AF214" s="101" t="str">
        <f t="shared" si="75"/>
        <v/>
      </c>
    </row>
    <row r="215" spans="3:32" ht="30" customHeight="1" x14ac:dyDescent="0.3">
      <c r="C215" s="8">
        <v>165</v>
      </c>
      <c r="D215" s="100"/>
      <c r="E215" s="35"/>
      <c r="F215" s="44" t="str">
        <f>IFERROR(VLOOKUP(E215,Datengrundlage!$A$4:$M$502,2,FALSE),(""))</f>
        <v/>
      </c>
      <c r="G215" s="36" t="s">
        <v>55</v>
      </c>
      <c r="H215" s="44" t="str">
        <f>IFERROR(IF(AND(OR(E215=250,E215=434),G215="großkörnig"),"Leguminosenmischung, großkörnig",IF(AND(OR(E215=250,E215=434),G215="kleinkörnig"),"Leguminosenmischung, kleinkörnig",VLOOKUP(E215,Datengrundlage!$A$4:$M$502,6,FALSE))),"")</f>
        <v/>
      </c>
      <c r="I215" s="44" t="str">
        <f>IFERROR(VLOOKUP(E215,Datengrundlage!$A$4:$M$502,3,FALSE),"")</f>
        <v/>
      </c>
      <c r="J215" s="110" t="str">
        <f>IFERROR(VLOOKUP(E215,Datengrundlage!$A$3:$O$502,15,FALSE),"")</f>
        <v/>
      </c>
      <c r="K215" s="110" t="str">
        <f>IFERROR(VLOOKUP(E215,Datengrundlage!$A$3:$P$502,16,FALSE),"")</f>
        <v/>
      </c>
      <c r="L215" s="37"/>
      <c r="M215" s="48" t="str">
        <f t="shared" si="65"/>
        <v/>
      </c>
      <c r="N215" s="31">
        <f t="shared" si="66"/>
        <v>0</v>
      </c>
      <c r="O215" s="31" t="str">
        <f t="shared" si="67"/>
        <v/>
      </c>
      <c r="P215" s="31" t="str">
        <f t="shared" si="68"/>
        <v/>
      </c>
      <c r="Q215" s="631" t="s">
        <v>55</v>
      </c>
      <c r="R215" s="157">
        <f t="shared" si="62"/>
        <v>0</v>
      </c>
      <c r="S215" s="30" t="str">
        <f>IFERROR(IF(VLOOKUP(E215,Datengrundlage!$A$4:$M$502,10,FALSE)="x","ja",""),"")</f>
        <v/>
      </c>
      <c r="T215" s="30" t="str">
        <f>IFERROR(IF(VLOOKUP(E215,Datengrundlage!$A$4:$M$502,11,FALSE)="x","ja",""),"")</f>
        <v/>
      </c>
      <c r="U215" s="30" t="str">
        <f>IFERROR(IF(VLOOKUP(E215,Datengrundlage!$A$4:$M$502,12,FALSE)="x","ja",""),"")</f>
        <v/>
      </c>
      <c r="V215" s="110" t="str">
        <f>IFERROR(IF(Q215="ja",VLOOKUP(E215,Datengrundlage!$A$4:$M$502,13,FALSE),""),"")</f>
        <v/>
      </c>
      <c r="W215" s="8" t="str">
        <f t="shared" si="63"/>
        <v/>
      </c>
      <c r="X215" s="124" t="s">
        <v>54</v>
      </c>
      <c r="Y215" s="32">
        <f t="shared" si="69"/>
        <v>0</v>
      </c>
      <c r="Z215" s="32">
        <f t="shared" si="70"/>
        <v>0</v>
      </c>
      <c r="AA215" s="32">
        <f t="shared" si="71"/>
        <v>0</v>
      </c>
      <c r="AB215" s="32">
        <f t="shared" si="72"/>
        <v>0</v>
      </c>
      <c r="AC215" s="32">
        <f t="shared" si="73"/>
        <v>0</v>
      </c>
      <c r="AD215" s="32">
        <f t="shared" si="74"/>
        <v>0</v>
      </c>
      <c r="AE215" s="9">
        <f t="shared" si="64"/>
        <v>0</v>
      </c>
      <c r="AF215" s="101" t="str">
        <f t="shared" si="75"/>
        <v/>
      </c>
    </row>
    <row r="216" spans="3:32" ht="30" customHeight="1" x14ac:dyDescent="0.3">
      <c r="C216" s="8">
        <v>166</v>
      </c>
      <c r="D216" s="100"/>
      <c r="E216" s="35"/>
      <c r="F216" s="44" t="str">
        <f>IFERROR(VLOOKUP(E216,Datengrundlage!$A$4:$M$502,2,FALSE),(""))</f>
        <v/>
      </c>
      <c r="G216" s="36" t="s">
        <v>55</v>
      </c>
      <c r="H216" s="44" t="str">
        <f>IFERROR(IF(AND(OR(E216=250,E216=434),G216="großkörnig"),"Leguminosenmischung, großkörnig",IF(AND(OR(E216=250,E216=434),G216="kleinkörnig"),"Leguminosenmischung, kleinkörnig",VLOOKUP(E216,Datengrundlage!$A$4:$M$502,6,FALSE))),"")</f>
        <v/>
      </c>
      <c r="I216" s="44" t="str">
        <f>IFERROR(VLOOKUP(E216,Datengrundlage!$A$4:$M$502,3,FALSE),"")</f>
        <v/>
      </c>
      <c r="J216" s="110" t="str">
        <f>IFERROR(VLOOKUP(E216,Datengrundlage!$A$3:$O$502,15,FALSE),"")</f>
        <v/>
      </c>
      <c r="K216" s="110" t="str">
        <f>IFERROR(VLOOKUP(E216,Datengrundlage!$A$3:$P$502,16,FALSE),"")</f>
        <v/>
      </c>
      <c r="L216" s="37"/>
      <c r="M216" s="48" t="str">
        <f t="shared" si="65"/>
        <v/>
      </c>
      <c r="N216" s="31">
        <f t="shared" si="66"/>
        <v>0</v>
      </c>
      <c r="O216" s="31" t="str">
        <f t="shared" si="67"/>
        <v/>
      </c>
      <c r="P216" s="31" t="str">
        <f t="shared" si="68"/>
        <v/>
      </c>
      <c r="Q216" s="631" t="s">
        <v>55</v>
      </c>
      <c r="R216" s="157">
        <f t="shared" si="62"/>
        <v>0</v>
      </c>
      <c r="S216" s="30" t="str">
        <f>IFERROR(IF(VLOOKUP(E216,Datengrundlage!$A$4:$M$502,10,FALSE)="x","ja",""),"")</f>
        <v/>
      </c>
      <c r="T216" s="30" t="str">
        <f>IFERROR(IF(VLOOKUP(E216,Datengrundlage!$A$4:$M$502,11,FALSE)="x","ja",""),"")</f>
        <v/>
      </c>
      <c r="U216" s="30" t="str">
        <f>IFERROR(IF(VLOOKUP(E216,Datengrundlage!$A$4:$M$502,12,FALSE)="x","ja",""),"")</f>
        <v/>
      </c>
      <c r="V216" s="110" t="str">
        <f>IFERROR(IF(Q216="ja",VLOOKUP(E216,Datengrundlage!$A$4:$M$502,13,FALSE),""),"")</f>
        <v/>
      </c>
      <c r="W216" s="8" t="str">
        <f t="shared" si="63"/>
        <v/>
      </c>
      <c r="X216" s="124" t="s">
        <v>54</v>
      </c>
      <c r="Y216" s="32">
        <f t="shared" si="69"/>
        <v>0</v>
      </c>
      <c r="Z216" s="32">
        <f t="shared" si="70"/>
        <v>0</v>
      </c>
      <c r="AA216" s="32">
        <f t="shared" si="71"/>
        <v>0</v>
      </c>
      <c r="AB216" s="32">
        <f t="shared" si="72"/>
        <v>0</v>
      </c>
      <c r="AC216" s="32">
        <f t="shared" si="73"/>
        <v>0</v>
      </c>
      <c r="AD216" s="32">
        <f t="shared" si="74"/>
        <v>0</v>
      </c>
      <c r="AE216" s="9">
        <f t="shared" si="64"/>
        <v>0</v>
      </c>
      <c r="AF216" s="101" t="str">
        <f t="shared" si="75"/>
        <v/>
      </c>
    </row>
    <row r="217" spans="3:32" ht="30" customHeight="1" x14ac:dyDescent="0.3">
      <c r="C217" s="8">
        <v>167</v>
      </c>
      <c r="D217" s="100"/>
      <c r="E217" s="35"/>
      <c r="F217" s="44" t="str">
        <f>IFERROR(VLOOKUP(E217,Datengrundlage!$A$4:$M$502,2,FALSE),(""))</f>
        <v/>
      </c>
      <c r="G217" s="36" t="s">
        <v>55</v>
      </c>
      <c r="H217" s="44" t="str">
        <f>IFERROR(IF(AND(OR(E217=250,E217=434),G217="großkörnig"),"Leguminosenmischung, großkörnig",IF(AND(OR(E217=250,E217=434),G217="kleinkörnig"),"Leguminosenmischung, kleinkörnig",VLOOKUP(E217,Datengrundlage!$A$4:$M$502,6,FALSE))),"")</f>
        <v/>
      </c>
      <c r="I217" s="44" t="str">
        <f>IFERROR(VLOOKUP(E217,Datengrundlage!$A$4:$M$502,3,FALSE),"")</f>
        <v/>
      </c>
      <c r="J217" s="110" t="str">
        <f>IFERROR(VLOOKUP(E217,Datengrundlage!$A$3:$O$502,15,FALSE),"")</f>
        <v/>
      </c>
      <c r="K217" s="110" t="str">
        <f>IFERROR(VLOOKUP(E217,Datengrundlage!$A$3:$P$502,16,FALSE),"")</f>
        <v/>
      </c>
      <c r="L217" s="37"/>
      <c r="M217" s="48" t="str">
        <f t="shared" si="65"/>
        <v/>
      </c>
      <c r="N217" s="31">
        <f t="shared" si="66"/>
        <v>0</v>
      </c>
      <c r="O217" s="31" t="str">
        <f t="shared" si="67"/>
        <v/>
      </c>
      <c r="P217" s="31" t="str">
        <f t="shared" si="68"/>
        <v/>
      </c>
      <c r="Q217" s="631" t="s">
        <v>55</v>
      </c>
      <c r="R217" s="157">
        <f t="shared" si="62"/>
        <v>0</v>
      </c>
      <c r="S217" s="30" t="str">
        <f>IFERROR(IF(VLOOKUP(E217,Datengrundlage!$A$4:$M$502,10,FALSE)="x","ja",""),"")</f>
        <v/>
      </c>
      <c r="T217" s="30" t="str">
        <f>IFERROR(IF(VLOOKUP(E217,Datengrundlage!$A$4:$M$502,11,FALSE)="x","ja",""),"")</f>
        <v/>
      </c>
      <c r="U217" s="30" t="str">
        <f>IFERROR(IF(VLOOKUP(E217,Datengrundlage!$A$4:$M$502,12,FALSE)="x","ja",""),"")</f>
        <v/>
      </c>
      <c r="V217" s="110" t="str">
        <f>IFERROR(IF(Q217="ja",VLOOKUP(E217,Datengrundlage!$A$4:$M$502,13,FALSE),""),"")</f>
        <v/>
      </c>
      <c r="W217" s="8" t="str">
        <f t="shared" si="63"/>
        <v/>
      </c>
      <c r="X217" s="124" t="s">
        <v>54</v>
      </c>
      <c r="Y217" s="32">
        <f t="shared" si="69"/>
        <v>0</v>
      </c>
      <c r="Z217" s="32">
        <f t="shared" si="70"/>
        <v>0</v>
      </c>
      <c r="AA217" s="32">
        <f t="shared" si="71"/>
        <v>0</v>
      </c>
      <c r="AB217" s="32">
        <f t="shared" si="72"/>
        <v>0</v>
      </c>
      <c r="AC217" s="32">
        <f t="shared" si="73"/>
        <v>0</v>
      </c>
      <c r="AD217" s="32">
        <f t="shared" si="74"/>
        <v>0</v>
      </c>
      <c r="AE217" s="9">
        <f t="shared" si="64"/>
        <v>0</v>
      </c>
      <c r="AF217" s="101" t="str">
        <f t="shared" si="75"/>
        <v/>
      </c>
    </row>
    <row r="218" spans="3:32" ht="30" customHeight="1" x14ac:dyDescent="0.3">
      <c r="C218" s="8">
        <v>168</v>
      </c>
      <c r="D218" s="100"/>
      <c r="E218" s="35"/>
      <c r="F218" s="44" t="str">
        <f>IFERROR(VLOOKUP(E218,Datengrundlage!$A$4:$M$502,2,FALSE),(""))</f>
        <v/>
      </c>
      <c r="G218" s="36" t="s">
        <v>55</v>
      </c>
      <c r="H218" s="44" t="str">
        <f>IFERROR(IF(AND(OR(E218=250,E218=434),G218="großkörnig"),"Leguminosenmischung, großkörnig",IF(AND(OR(E218=250,E218=434),G218="kleinkörnig"),"Leguminosenmischung, kleinkörnig",VLOOKUP(E218,Datengrundlage!$A$4:$M$502,6,FALSE))),"")</f>
        <v/>
      </c>
      <c r="I218" s="44" t="str">
        <f>IFERROR(VLOOKUP(E218,Datengrundlage!$A$4:$M$502,3,FALSE),"")</f>
        <v/>
      </c>
      <c r="J218" s="110" t="str">
        <f>IFERROR(VLOOKUP(E218,Datengrundlage!$A$3:$O$502,15,FALSE),"")</f>
        <v/>
      </c>
      <c r="K218" s="110" t="str">
        <f>IFERROR(VLOOKUP(E218,Datengrundlage!$A$3:$P$502,16,FALSE),"")</f>
        <v/>
      </c>
      <c r="L218" s="37"/>
      <c r="M218" s="48" t="str">
        <f t="shared" si="65"/>
        <v/>
      </c>
      <c r="N218" s="31">
        <f t="shared" si="66"/>
        <v>0</v>
      </c>
      <c r="O218" s="31" t="str">
        <f t="shared" si="67"/>
        <v/>
      </c>
      <c r="P218" s="31" t="str">
        <f t="shared" si="68"/>
        <v/>
      </c>
      <c r="Q218" s="631" t="s">
        <v>55</v>
      </c>
      <c r="R218" s="157">
        <f t="shared" si="62"/>
        <v>0</v>
      </c>
      <c r="S218" s="30" t="str">
        <f>IFERROR(IF(VLOOKUP(E218,Datengrundlage!$A$4:$M$502,10,FALSE)="x","ja",""),"")</f>
        <v/>
      </c>
      <c r="T218" s="30" t="str">
        <f>IFERROR(IF(VLOOKUP(E218,Datengrundlage!$A$4:$M$502,11,FALSE)="x","ja",""),"")</f>
        <v/>
      </c>
      <c r="U218" s="30" t="str">
        <f>IFERROR(IF(VLOOKUP(E218,Datengrundlage!$A$4:$M$502,12,FALSE)="x","ja",""),"")</f>
        <v/>
      </c>
      <c r="V218" s="110" t="str">
        <f>IFERROR(IF(Q218="ja",VLOOKUP(E218,Datengrundlage!$A$4:$M$502,13,FALSE),""),"")</f>
        <v/>
      </c>
      <c r="W218" s="8" t="str">
        <f t="shared" si="63"/>
        <v/>
      </c>
      <c r="X218" s="124" t="s">
        <v>54</v>
      </c>
      <c r="Y218" s="32">
        <f t="shared" si="69"/>
        <v>0</v>
      </c>
      <c r="Z218" s="32">
        <f t="shared" si="70"/>
        <v>0</v>
      </c>
      <c r="AA218" s="32">
        <f t="shared" si="71"/>
        <v>0</v>
      </c>
      <c r="AB218" s="32">
        <f t="shared" si="72"/>
        <v>0</v>
      </c>
      <c r="AC218" s="32">
        <f t="shared" si="73"/>
        <v>0</v>
      </c>
      <c r="AD218" s="32">
        <f t="shared" si="74"/>
        <v>0</v>
      </c>
      <c r="AE218" s="9">
        <f t="shared" si="64"/>
        <v>0</v>
      </c>
      <c r="AF218" s="101" t="str">
        <f t="shared" si="75"/>
        <v/>
      </c>
    </row>
    <row r="219" spans="3:32" ht="30" customHeight="1" x14ac:dyDescent="0.3">
      <c r="C219" s="8">
        <v>169</v>
      </c>
      <c r="D219" s="100"/>
      <c r="E219" s="35"/>
      <c r="F219" s="44" t="str">
        <f>IFERROR(VLOOKUP(E219,Datengrundlage!$A$4:$M$502,2,FALSE),(""))</f>
        <v/>
      </c>
      <c r="G219" s="36" t="s">
        <v>55</v>
      </c>
      <c r="H219" s="44" t="str">
        <f>IFERROR(IF(AND(OR(E219=250,E219=434),G219="großkörnig"),"Leguminosenmischung, großkörnig",IF(AND(OR(E219=250,E219=434),G219="kleinkörnig"),"Leguminosenmischung, kleinkörnig",VLOOKUP(E219,Datengrundlage!$A$4:$M$502,6,FALSE))),"")</f>
        <v/>
      </c>
      <c r="I219" s="44" t="str">
        <f>IFERROR(VLOOKUP(E219,Datengrundlage!$A$4:$M$502,3,FALSE),"")</f>
        <v/>
      </c>
      <c r="J219" s="110" t="str">
        <f>IFERROR(VLOOKUP(E219,Datengrundlage!$A$3:$O$502,15,FALSE),"")</f>
        <v/>
      </c>
      <c r="K219" s="110" t="str">
        <f>IFERROR(VLOOKUP(E219,Datengrundlage!$A$3:$P$502,16,FALSE),"")</f>
        <v/>
      </c>
      <c r="L219" s="37"/>
      <c r="M219" s="48" t="str">
        <f t="shared" si="65"/>
        <v/>
      </c>
      <c r="N219" s="31">
        <f t="shared" si="66"/>
        <v>0</v>
      </c>
      <c r="O219" s="31" t="str">
        <f t="shared" si="67"/>
        <v/>
      </c>
      <c r="P219" s="31" t="str">
        <f t="shared" si="68"/>
        <v/>
      </c>
      <c r="Q219" s="631" t="s">
        <v>55</v>
      </c>
      <c r="R219" s="157">
        <f t="shared" si="62"/>
        <v>0</v>
      </c>
      <c r="S219" s="30" t="str">
        <f>IFERROR(IF(VLOOKUP(E219,Datengrundlage!$A$4:$M$502,10,FALSE)="x","ja",""),"")</f>
        <v/>
      </c>
      <c r="T219" s="30" t="str">
        <f>IFERROR(IF(VLOOKUP(E219,Datengrundlage!$A$4:$M$502,11,FALSE)="x","ja",""),"")</f>
        <v/>
      </c>
      <c r="U219" s="30" t="str">
        <f>IFERROR(IF(VLOOKUP(E219,Datengrundlage!$A$4:$M$502,12,FALSE)="x","ja",""),"")</f>
        <v/>
      </c>
      <c r="V219" s="110" t="str">
        <f>IFERROR(IF(Q219="ja",VLOOKUP(E219,Datengrundlage!$A$4:$M$502,13,FALSE),""),"")</f>
        <v/>
      </c>
      <c r="W219" s="8" t="str">
        <f t="shared" si="63"/>
        <v/>
      </c>
      <c r="X219" s="124" t="s">
        <v>54</v>
      </c>
      <c r="Y219" s="32">
        <f t="shared" si="69"/>
        <v>0</v>
      </c>
      <c r="Z219" s="32">
        <f t="shared" si="70"/>
        <v>0</v>
      </c>
      <c r="AA219" s="32">
        <f t="shared" si="71"/>
        <v>0</v>
      </c>
      <c r="AB219" s="32">
        <f t="shared" si="72"/>
        <v>0</v>
      </c>
      <c r="AC219" s="32">
        <f t="shared" si="73"/>
        <v>0</v>
      </c>
      <c r="AD219" s="32">
        <f t="shared" si="74"/>
        <v>0</v>
      </c>
      <c r="AE219" s="9">
        <f t="shared" si="64"/>
        <v>0</v>
      </c>
      <c r="AF219" s="101" t="str">
        <f t="shared" si="75"/>
        <v/>
      </c>
    </row>
    <row r="220" spans="3:32" ht="30" customHeight="1" x14ac:dyDescent="0.3">
      <c r="C220" s="8">
        <v>170</v>
      </c>
      <c r="D220" s="100"/>
      <c r="E220" s="35"/>
      <c r="F220" s="44" t="str">
        <f>IFERROR(VLOOKUP(E220,Datengrundlage!$A$4:$M$502,2,FALSE),(""))</f>
        <v/>
      </c>
      <c r="G220" s="36" t="s">
        <v>55</v>
      </c>
      <c r="H220" s="44" t="str">
        <f>IFERROR(IF(AND(OR(E220=250,E220=434),G220="großkörnig"),"Leguminosenmischung, großkörnig",IF(AND(OR(E220=250,E220=434),G220="kleinkörnig"),"Leguminosenmischung, kleinkörnig",VLOOKUP(E220,Datengrundlage!$A$4:$M$502,6,FALSE))),"")</f>
        <v/>
      </c>
      <c r="I220" s="44" t="str">
        <f>IFERROR(VLOOKUP(E220,Datengrundlage!$A$4:$M$502,3,FALSE),"")</f>
        <v/>
      </c>
      <c r="J220" s="110" t="str">
        <f>IFERROR(VLOOKUP(E220,Datengrundlage!$A$3:$O$502,15,FALSE),"")</f>
        <v/>
      </c>
      <c r="K220" s="110" t="str">
        <f>IFERROR(VLOOKUP(E220,Datengrundlage!$A$3:$P$502,16,FALSE),"")</f>
        <v/>
      </c>
      <c r="L220" s="37"/>
      <c r="M220" s="48" t="str">
        <f t="shared" si="65"/>
        <v/>
      </c>
      <c r="N220" s="31">
        <f t="shared" si="66"/>
        <v>0</v>
      </c>
      <c r="O220" s="31" t="str">
        <f t="shared" si="67"/>
        <v/>
      </c>
      <c r="P220" s="31" t="str">
        <f t="shared" si="68"/>
        <v/>
      </c>
      <c r="Q220" s="631" t="s">
        <v>55</v>
      </c>
      <c r="R220" s="157">
        <f t="shared" si="62"/>
        <v>0</v>
      </c>
      <c r="S220" s="30" t="str">
        <f>IFERROR(IF(VLOOKUP(E220,Datengrundlage!$A$4:$M$502,10,FALSE)="x","ja",""),"")</f>
        <v/>
      </c>
      <c r="T220" s="30" t="str">
        <f>IFERROR(IF(VLOOKUP(E220,Datengrundlage!$A$4:$M$502,11,FALSE)="x","ja",""),"")</f>
        <v/>
      </c>
      <c r="U220" s="30" t="str">
        <f>IFERROR(IF(VLOOKUP(E220,Datengrundlage!$A$4:$M$502,12,FALSE)="x","ja",""),"")</f>
        <v/>
      </c>
      <c r="V220" s="110" t="str">
        <f>IFERROR(IF(Q220="ja",VLOOKUP(E220,Datengrundlage!$A$4:$M$502,13,FALSE),""),"")</f>
        <v/>
      </c>
      <c r="W220" s="8" t="str">
        <f t="shared" si="63"/>
        <v/>
      </c>
      <c r="X220" s="124" t="s">
        <v>54</v>
      </c>
      <c r="Y220" s="32">
        <f t="shared" si="69"/>
        <v>0</v>
      </c>
      <c r="Z220" s="32">
        <f t="shared" si="70"/>
        <v>0</v>
      </c>
      <c r="AA220" s="32">
        <f t="shared" si="71"/>
        <v>0</v>
      </c>
      <c r="AB220" s="32">
        <f t="shared" si="72"/>
        <v>0</v>
      </c>
      <c r="AC220" s="32">
        <f t="shared" si="73"/>
        <v>0</v>
      </c>
      <c r="AD220" s="32">
        <f t="shared" si="74"/>
        <v>0</v>
      </c>
      <c r="AE220" s="9">
        <f t="shared" si="64"/>
        <v>0</v>
      </c>
      <c r="AF220" s="101" t="str">
        <f t="shared" si="75"/>
        <v/>
      </c>
    </row>
    <row r="221" spans="3:32" ht="30" customHeight="1" x14ac:dyDescent="0.3">
      <c r="C221" s="8">
        <v>171</v>
      </c>
      <c r="D221" s="100"/>
      <c r="E221" s="35"/>
      <c r="F221" s="44" t="str">
        <f>IFERROR(VLOOKUP(E221,Datengrundlage!$A$4:$M$502,2,FALSE),(""))</f>
        <v/>
      </c>
      <c r="G221" s="36" t="s">
        <v>55</v>
      </c>
      <c r="H221" s="44" t="str">
        <f>IFERROR(IF(AND(OR(E221=250,E221=434),G221="großkörnig"),"Leguminosenmischung, großkörnig",IF(AND(OR(E221=250,E221=434),G221="kleinkörnig"),"Leguminosenmischung, kleinkörnig",VLOOKUP(E221,Datengrundlage!$A$4:$M$502,6,FALSE))),"")</f>
        <v/>
      </c>
      <c r="I221" s="44" t="str">
        <f>IFERROR(VLOOKUP(E221,Datengrundlage!$A$4:$M$502,3,FALSE),"")</f>
        <v/>
      </c>
      <c r="J221" s="110" t="str">
        <f>IFERROR(VLOOKUP(E221,Datengrundlage!$A$3:$O$502,15,FALSE),"")</f>
        <v/>
      </c>
      <c r="K221" s="110" t="str">
        <f>IFERROR(VLOOKUP(E221,Datengrundlage!$A$3:$P$502,16,FALSE),"")</f>
        <v/>
      </c>
      <c r="L221" s="37"/>
      <c r="M221" s="48" t="str">
        <f t="shared" si="65"/>
        <v/>
      </c>
      <c r="N221" s="31">
        <f t="shared" si="66"/>
        <v>0</v>
      </c>
      <c r="O221" s="31" t="str">
        <f t="shared" si="67"/>
        <v/>
      </c>
      <c r="P221" s="31" t="str">
        <f t="shared" si="68"/>
        <v/>
      </c>
      <c r="Q221" s="631" t="s">
        <v>55</v>
      </c>
      <c r="R221" s="157">
        <f t="shared" si="62"/>
        <v>0</v>
      </c>
      <c r="S221" s="30" t="str">
        <f>IFERROR(IF(VLOOKUP(E221,Datengrundlage!$A$4:$M$502,10,FALSE)="x","ja",""),"")</f>
        <v/>
      </c>
      <c r="T221" s="30" t="str">
        <f>IFERROR(IF(VLOOKUP(E221,Datengrundlage!$A$4:$M$502,11,FALSE)="x","ja",""),"")</f>
        <v/>
      </c>
      <c r="U221" s="30" t="str">
        <f>IFERROR(IF(VLOOKUP(E221,Datengrundlage!$A$4:$M$502,12,FALSE)="x","ja",""),"")</f>
        <v/>
      </c>
      <c r="V221" s="110" t="str">
        <f>IFERROR(IF(Q221="ja",VLOOKUP(E221,Datengrundlage!$A$4:$M$502,13,FALSE),""),"")</f>
        <v/>
      </c>
      <c r="W221" s="8" t="str">
        <f t="shared" si="63"/>
        <v/>
      </c>
      <c r="X221" s="124" t="s">
        <v>54</v>
      </c>
      <c r="Y221" s="32">
        <f t="shared" si="69"/>
        <v>0</v>
      </c>
      <c r="Z221" s="32">
        <f t="shared" si="70"/>
        <v>0</v>
      </c>
      <c r="AA221" s="32">
        <f t="shared" si="71"/>
        <v>0</v>
      </c>
      <c r="AB221" s="32">
        <f t="shared" si="72"/>
        <v>0</v>
      </c>
      <c r="AC221" s="32">
        <f t="shared" si="73"/>
        <v>0</v>
      </c>
      <c r="AD221" s="32">
        <f t="shared" si="74"/>
        <v>0</v>
      </c>
      <c r="AE221" s="9">
        <f t="shared" si="64"/>
        <v>0</v>
      </c>
      <c r="AF221" s="101" t="str">
        <f t="shared" si="75"/>
        <v/>
      </c>
    </row>
    <row r="222" spans="3:32" ht="30" customHeight="1" x14ac:dyDescent="0.3">
      <c r="C222" s="8">
        <v>172</v>
      </c>
      <c r="D222" s="100"/>
      <c r="E222" s="35"/>
      <c r="F222" s="44" t="str">
        <f>IFERROR(VLOOKUP(E222,Datengrundlage!$A$4:$M$502,2,FALSE),(""))</f>
        <v/>
      </c>
      <c r="G222" s="36" t="s">
        <v>55</v>
      </c>
      <c r="H222" s="44" t="str">
        <f>IFERROR(IF(AND(OR(E222=250,E222=434),G222="großkörnig"),"Leguminosenmischung, großkörnig",IF(AND(OR(E222=250,E222=434),G222="kleinkörnig"),"Leguminosenmischung, kleinkörnig",VLOOKUP(E222,Datengrundlage!$A$4:$M$502,6,FALSE))),"")</f>
        <v/>
      </c>
      <c r="I222" s="44" t="str">
        <f>IFERROR(VLOOKUP(E222,Datengrundlage!$A$4:$M$502,3,FALSE),"")</f>
        <v/>
      </c>
      <c r="J222" s="110" t="str">
        <f>IFERROR(VLOOKUP(E222,Datengrundlage!$A$3:$O$502,15,FALSE),"")</f>
        <v/>
      </c>
      <c r="K222" s="110" t="str">
        <f>IFERROR(VLOOKUP(E222,Datengrundlage!$A$3:$P$502,16,FALSE),"")</f>
        <v/>
      </c>
      <c r="L222" s="37"/>
      <c r="M222" s="48" t="str">
        <f t="shared" si="65"/>
        <v/>
      </c>
      <c r="N222" s="31">
        <f t="shared" si="66"/>
        <v>0</v>
      </c>
      <c r="O222" s="31" t="str">
        <f t="shared" si="67"/>
        <v/>
      </c>
      <c r="P222" s="31" t="str">
        <f t="shared" si="68"/>
        <v/>
      </c>
      <c r="Q222" s="631" t="s">
        <v>55</v>
      </c>
      <c r="R222" s="157">
        <f t="shared" si="62"/>
        <v>0</v>
      </c>
      <c r="S222" s="30" t="str">
        <f>IFERROR(IF(VLOOKUP(E222,Datengrundlage!$A$4:$M$502,10,FALSE)="x","ja",""),"")</f>
        <v/>
      </c>
      <c r="T222" s="30" t="str">
        <f>IFERROR(IF(VLOOKUP(E222,Datengrundlage!$A$4:$M$502,11,FALSE)="x","ja",""),"")</f>
        <v/>
      </c>
      <c r="U222" s="30" t="str">
        <f>IFERROR(IF(VLOOKUP(E222,Datengrundlage!$A$4:$M$502,12,FALSE)="x","ja",""),"")</f>
        <v/>
      </c>
      <c r="V222" s="110" t="str">
        <f>IFERROR(IF(Q222="ja",VLOOKUP(E222,Datengrundlage!$A$4:$M$502,13,FALSE),""),"")</f>
        <v/>
      </c>
      <c r="W222" s="8" t="str">
        <f t="shared" si="63"/>
        <v/>
      </c>
      <c r="X222" s="124" t="s">
        <v>54</v>
      </c>
      <c r="Y222" s="32">
        <f t="shared" si="69"/>
        <v>0</v>
      </c>
      <c r="Z222" s="32">
        <f t="shared" si="70"/>
        <v>0</v>
      </c>
      <c r="AA222" s="32">
        <f t="shared" si="71"/>
        <v>0</v>
      </c>
      <c r="AB222" s="32">
        <f t="shared" si="72"/>
        <v>0</v>
      </c>
      <c r="AC222" s="32">
        <f t="shared" si="73"/>
        <v>0</v>
      </c>
      <c r="AD222" s="32">
        <f t="shared" si="74"/>
        <v>0</v>
      </c>
      <c r="AE222" s="9">
        <f t="shared" si="64"/>
        <v>0</v>
      </c>
      <c r="AF222" s="101" t="str">
        <f t="shared" si="75"/>
        <v/>
      </c>
    </row>
    <row r="223" spans="3:32" ht="30" customHeight="1" x14ac:dyDescent="0.3">
      <c r="C223" s="8">
        <v>173</v>
      </c>
      <c r="D223" s="100"/>
      <c r="E223" s="35"/>
      <c r="F223" s="44" t="str">
        <f>IFERROR(VLOOKUP(E223,Datengrundlage!$A$4:$M$502,2,FALSE),(""))</f>
        <v/>
      </c>
      <c r="G223" s="36" t="s">
        <v>55</v>
      </c>
      <c r="H223" s="44" t="str">
        <f>IFERROR(IF(AND(OR(E223=250,E223=434),G223="großkörnig"),"Leguminosenmischung, großkörnig",IF(AND(OR(E223=250,E223=434),G223="kleinkörnig"),"Leguminosenmischung, kleinkörnig",VLOOKUP(E223,Datengrundlage!$A$4:$M$502,6,FALSE))),"")</f>
        <v/>
      </c>
      <c r="I223" s="44" t="str">
        <f>IFERROR(VLOOKUP(E223,Datengrundlage!$A$4:$M$502,3,FALSE),"")</f>
        <v/>
      </c>
      <c r="J223" s="110" t="str">
        <f>IFERROR(VLOOKUP(E223,Datengrundlage!$A$3:$O$502,15,FALSE),"")</f>
        <v/>
      </c>
      <c r="K223" s="110" t="str">
        <f>IFERROR(VLOOKUP(E223,Datengrundlage!$A$3:$P$502,16,FALSE),"")</f>
        <v/>
      </c>
      <c r="L223" s="37"/>
      <c r="M223" s="48" t="str">
        <f t="shared" si="65"/>
        <v/>
      </c>
      <c r="N223" s="31">
        <f t="shared" si="66"/>
        <v>0</v>
      </c>
      <c r="O223" s="31" t="str">
        <f t="shared" si="67"/>
        <v/>
      </c>
      <c r="P223" s="31" t="str">
        <f t="shared" si="68"/>
        <v/>
      </c>
      <c r="Q223" s="631" t="s">
        <v>55</v>
      </c>
      <c r="R223" s="157">
        <f t="shared" si="62"/>
        <v>0</v>
      </c>
      <c r="S223" s="30" t="str">
        <f>IFERROR(IF(VLOOKUP(E223,Datengrundlage!$A$4:$M$502,10,FALSE)="x","ja",""),"")</f>
        <v/>
      </c>
      <c r="T223" s="30" t="str">
        <f>IFERROR(IF(VLOOKUP(E223,Datengrundlage!$A$4:$M$502,11,FALSE)="x","ja",""),"")</f>
        <v/>
      </c>
      <c r="U223" s="30" t="str">
        <f>IFERROR(IF(VLOOKUP(E223,Datengrundlage!$A$4:$M$502,12,FALSE)="x","ja",""),"")</f>
        <v/>
      </c>
      <c r="V223" s="110" t="str">
        <f>IFERROR(IF(Q223="ja",VLOOKUP(E223,Datengrundlage!$A$4:$M$502,13,FALSE),""),"")</f>
        <v/>
      </c>
      <c r="W223" s="8" t="str">
        <f t="shared" si="63"/>
        <v/>
      </c>
      <c r="X223" s="124" t="s">
        <v>54</v>
      </c>
      <c r="Y223" s="32">
        <f t="shared" si="69"/>
        <v>0</v>
      </c>
      <c r="Z223" s="32">
        <f t="shared" si="70"/>
        <v>0</v>
      </c>
      <c r="AA223" s="32">
        <f t="shared" si="71"/>
        <v>0</v>
      </c>
      <c r="AB223" s="32">
        <f t="shared" si="72"/>
        <v>0</v>
      </c>
      <c r="AC223" s="32">
        <f t="shared" si="73"/>
        <v>0</v>
      </c>
      <c r="AD223" s="32">
        <f t="shared" si="74"/>
        <v>0</v>
      </c>
      <c r="AE223" s="9">
        <f t="shared" si="64"/>
        <v>0</v>
      </c>
      <c r="AF223" s="101" t="str">
        <f t="shared" si="75"/>
        <v/>
      </c>
    </row>
    <row r="224" spans="3:32" ht="30" customHeight="1" x14ac:dyDescent="0.3">
      <c r="C224" s="8">
        <v>174</v>
      </c>
      <c r="D224" s="100"/>
      <c r="E224" s="35"/>
      <c r="F224" s="44" t="str">
        <f>IFERROR(VLOOKUP(E224,Datengrundlage!$A$4:$M$502,2,FALSE),(""))</f>
        <v/>
      </c>
      <c r="G224" s="36" t="s">
        <v>55</v>
      </c>
      <c r="H224" s="44" t="str">
        <f>IFERROR(IF(AND(OR(E224=250,E224=434),G224="großkörnig"),"Leguminosenmischung, großkörnig",IF(AND(OR(E224=250,E224=434),G224="kleinkörnig"),"Leguminosenmischung, kleinkörnig",VLOOKUP(E224,Datengrundlage!$A$4:$M$502,6,FALSE))),"")</f>
        <v/>
      </c>
      <c r="I224" s="44" t="str">
        <f>IFERROR(VLOOKUP(E224,Datengrundlage!$A$4:$M$502,3,FALSE),"")</f>
        <v/>
      </c>
      <c r="J224" s="110" t="str">
        <f>IFERROR(VLOOKUP(E224,Datengrundlage!$A$3:$O$502,15,FALSE),"")</f>
        <v/>
      </c>
      <c r="K224" s="110" t="str">
        <f>IFERROR(VLOOKUP(E224,Datengrundlage!$A$3:$P$502,16,FALSE),"")</f>
        <v/>
      </c>
      <c r="L224" s="37"/>
      <c r="M224" s="48" t="str">
        <f t="shared" si="65"/>
        <v/>
      </c>
      <c r="N224" s="31">
        <f t="shared" si="66"/>
        <v>0</v>
      </c>
      <c r="O224" s="31" t="str">
        <f t="shared" si="67"/>
        <v/>
      </c>
      <c r="P224" s="31" t="str">
        <f t="shared" si="68"/>
        <v/>
      </c>
      <c r="Q224" s="631" t="s">
        <v>55</v>
      </c>
      <c r="R224" s="157">
        <f t="shared" si="62"/>
        <v>0</v>
      </c>
      <c r="S224" s="30" t="str">
        <f>IFERROR(IF(VLOOKUP(E224,Datengrundlage!$A$4:$M$502,10,FALSE)="x","ja",""),"")</f>
        <v/>
      </c>
      <c r="T224" s="30" t="str">
        <f>IFERROR(IF(VLOOKUP(E224,Datengrundlage!$A$4:$M$502,11,FALSE)="x","ja",""),"")</f>
        <v/>
      </c>
      <c r="U224" s="30" t="str">
        <f>IFERROR(IF(VLOOKUP(E224,Datengrundlage!$A$4:$M$502,12,FALSE)="x","ja",""),"")</f>
        <v/>
      </c>
      <c r="V224" s="110" t="str">
        <f>IFERROR(IF(Q224="ja",VLOOKUP(E224,Datengrundlage!$A$4:$M$502,13,FALSE),""),"")</f>
        <v/>
      </c>
      <c r="W224" s="8" t="str">
        <f t="shared" si="63"/>
        <v/>
      </c>
      <c r="X224" s="124" t="s">
        <v>54</v>
      </c>
      <c r="Y224" s="32">
        <f t="shared" si="69"/>
        <v>0</v>
      </c>
      <c r="Z224" s="32">
        <f t="shared" si="70"/>
        <v>0</v>
      </c>
      <c r="AA224" s="32">
        <f t="shared" si="71"/>
        <v>0</v>
      </c>
      <c r="AB224" s="32">
        <f t="shared" si="72"/>
        <v>0</v>
      </c>
      <c r="AC224" s="32">
        <f t="shared" si="73"/>
        <v>0</v>
      </c>
      <c r="AD224" s="32">
        <f t="shared" si="74"/>
        <v>0</v>
      </c>
      <c r="AE224" s="9">
        <f t="shared" si="64"/>
        <v>0</v>
      </c>
      <c r="AF224" s="101" t="str">
        <f t="shared" si="75"/>
        <v/>
      </c>
    </row>
    <row r="225" spans="3:32" ht="30" customHeight="1" x14ac:dyDescent="0.3">
      <c r="C225" s="8">
        <v>175</v>
      </c>
      <c r="D225" s="100"/>
      <c r="E225" s="35"/>
      <c r="F225" s="44" t="str">
        <f>IFERROR(VLOOKUP(E225,Datengrundlage!$A$4:$M$502,2,FALSE),(""))</f>
        <v/>
      </c>
      <c r="G225" s="36" t="s">
        <v>55</v>
      </c>
      <c r="H225" s="44" t="str">
        <f>IFERROR(IF(AND(OR(E225=250,E225=434),G225="großkörnig"),"Leguminosenmischung, großkörnig",IF(AND(OR(E225=250,E225=434),G225="kleinkörnig"),"Leguminosenmischung, kleinkörnig",VLOOKUP(E225,Datengrundlage!$A$4:$M$502,6,FALSE))),"")</f>
        <v/>
      </c>
      <c r="I225" s="44" t="str">
        <f>IFERROR(VLOOKUP(E225,Datengrundlage!$A$4:$M$502,3,FALSE),"")</f>
        <v/>
      </c>
      <c r="J225" s="110" t="str">
        <f>IFERROR(VLOOKUP(E225,Datengrundlage!$A$3:$O$502,15,FALSE),"")</f>
        <v/>
      </c>
      <c r="K225" s="110" t="str">
        <f>IFERROR(VLOOKUP(E225,Datengrundlage!$A$3:$P$502,16,FALSE),"")</f>
        <v/>
      </c>
      <c r="L225" s="37"/>
      <c r="M225" s="48" t="str">
        <f t="shared" si="65"/>
        <v/>
      </c>
      <c r="N225" s="31">
        <f t="shared" si="66"/>
        <v>0</v>
      </c>
      <c r="O225" s="31" t="str">
        <f t="shared" si="67"/>
        <v/>
      </c>
      <c r="P225" s="31" t="str">
        <f t="shared" si="68"/>
        <v/>
      </c>
      <c r="Q225" s="631" t="s">
        <v>55</v>
      </c>
      <c r="R225" s="157">
        <f t="shared" si="62"/>
        <v>0</v>
      </c>
      <c r="S225" s="30" t="str">
        <f>IFERROR(IF(VLOOKUP(E225,Datengrundlage!$A$4:$M$502,10,FALSE)="x","ja",""),"")</f>
        <v/>
      </c>
      <c r="T225" s="30" t="str">
        <f>IFERROR(IF(VLOOKUP(E225,Datengrundlage!$A$4:$M$502,11,FALSE)="x","ja",""),"")</f>
        <v/>
      </c>
      <c r="U225" s="30" t="str">
        <f>IFERROR(IF(VLOOKUP(E225,Datengrundlage!$A$4:$M$502,12,FALSE)="x","ja",""),"")</f>
        <v/>
      </c>
      <c r="V225" s="110" t="str">
        <f>IFERROR(IF(Q225="ja",VLOOKUP(E225,Datengrundlage!$A$4:$M$502,13,FALSE),""),"")</f>
        <v/>
      </c>
      <c r="W225" s="8" t="str">
        <f t="shared" si="63"/>
        <v/>
      </c>
      <c r="X225" s="124" t="s">
        <v>54</v>
      </c>
      <c r="Y225" s="32">
        <f t="shared" si="69"/>
        <v>0</v>
      </c>
      <c r="Z225" s="32">
        <f t="shared" si="70"/>
        <v>0</v>
      </c>
      <c r="AA225" s="32">
        <f t="shared" si="71"/>
        <v>0</v>
      </c>
      <c r="AB225" s="32">
        <f t="shared" si="72"/>
        <v>0</v>
      </c>
      <c r="AC225" s="32">
        <f t="shared" si="73"/>
        <v>0</v>
      </c>
      <c r="AD225" s="32">
        <f t="shared" si="74"/>
        <v>0</v>
      </c>
      <c r="AE225" s="9">
        <f t="shared" si="64"/>
        <v>0</v>
      </c>
      <c r="AF225" s="101" t="str">
        <f t="shared" si="75"/>
        <v/>
      </c>
    </row>
    <row r="226" spans="3:32" ht="30" customHeight="1" x14ac:dyDescent="0.3">
      <c r="C226" s="8">
        <v>176</v>
      </c>
      <c r="D226" s="100"/>
      <c r="E226" s="35"/>
      <c r="F226" s="44" t="str">
        <f>IFERROR(VLOOKUP(E226,Datengrundlage!$A$4:$M$502,2,FALSE),(""))</f>
        <v/>
      </c>
      <c r="G226" s="36" t="s">
        <v>55</v>
      </c>
      <c r="H226" s="44" t="str">
        <f>IFERROR(IF(AND(OR(E226=250,E226=434),G226="großkörnig"),"Leguminosenmischung, großkörnig",IF(AND(OR(E226=250,E226=434),G226="kleinkörnig"),"Leguminosenmischung, kleinkörnig",VLOOKUP(E226,Datengrundlage!$A$4:$M$502,6,FALSE))),"")</f>
        <v/>
      </c>
      <c r="I226" s="44" t="str">
        <f>IFERROR(VLOOKUP(E226,Datengrundlage!$A$4:$M$502,3,FALSE),"")</f>
        <v/>
      </c>
      <c r="J226" s="110" t="str">
        <f>IFERROR(VLOOKUP(E226,Datengrundlage!$A$3:$O$502,15,FALSE),"")</f>
        <v/>
      </c>
      <c r="K226" s="110" t="str">
        <f>IFERROR(VLOOKUP(E226,Datengrundlage!$A$3:$P$502,16,FALSE),"")</f>
        <v/>
      </c>
      <c r="L226" s="37"/>
      <c r="M226" s="48" t="str">
        <f t="shared" si="65"/>
        <v/>
      </c>
      <c r="N226" s="31">
        <f t="shared" si="66"/>
        <v>0</v>
      </c>
      <c r="O226" s="31" t="str">
        <f t="shared" si="67"/>
        <v/>
      </c>
      <c r="P226" s="31" t="str">
        <f t="shared" si="68"/>
        <v/>
      </c>
      <c r="Q226" s="631" t="s">
        <v>55</v>
      </c>
      <c r="R226" s="157">
        <f t="shared" si="62"/>
        <v>0</v>
      </c>
      <c r="S226" s="30" t="str">
        <f>IFERROR(IF(VLOOKUP(E226,Datengrundlage!$A$4:$M$502,10,FALSE)="x","ja",""),"")</f>
        <v/>
      </c>
      <c r="T226" s="30" t="str">
        <f>IFERROR(IF(VLOOKUP(E226,Datengrundlage!$A$4:$M$502,11,FALSE)="x","ja",""),"")</f>
        <v/>
      </c>
      <c r="U226" s="30" t="str">
        <f>IFERROR(IF(VLOOKUP(E226,Datengrundlage!$A$4:$M$502,12,FALSE)="x","ja",""),"")</f>
        <v/>
      </c>
      <c r="V226" s="110" t="str">
        <f>IFERROR(IF(Q226="ja",VLOOKUP(E226,Datengrundlage!$A$4:$M$502,13,FALSE),""),"")</f>
        <v/>
      </c>
      <c r="W226" s="8" t="str">
        <f t="shared" si="63"/>
        <v/>
      </c>
      <c r="X226" s="124" t="s">
        <v>54</v>
      </c>
      <c r="Y226" s="32">
        <f t="shared" si="69"/>
        <v>0</v>
      </c>
      <c r="Z226" s="32">
        <f t="shared" si="70"/>
        <v>0</v>
      </c>
      <c r="AA226" s="32">
        <f t="shared" si="71"/>
        <v>0</v>
      </c>
      <c r="AB226" s="32">
        <f t="shared" si="72"/>
        <v>0</v>
      </c>
      <c r="AC226" s="32">
        <f t="shared" si="73"/>
        <v>0</v>
      </c>
      <c r="AD226" s="32">
        <f t="shared" si="74"/>
        <v>0</v>
      </c>
      <c r="AE226" s="9">
        <f t="shared" si="64"/>
        <v>0</v>
      </c>
      <c r="AF226" s="101" t="str">
        <f t="shared" si="75"/>
        <v/>
      </c>
    </row>
    <row r="227" spans="3:32" ht="30" customHeight="1" x14ac:dyDescent="0.3">
      <c r="C227" s="8">
        <v>177</v>
      </c>
      <c r="D227" s="100"/>
      <c r="E227" s="35"/>
      <c r="F227" s="44" t="str">
        <f>IFERROR(VLOOKUP(E227,Datengrundlage!$A$4:$M$502,2,FALSE),(""))</f>
        <v/>
      </c>
      <c r="G227" s="36" t="s">
        <v>55</v>
      </c>
      <c r="H227" s="44" t="str">
        <f>IFERROR(IF(AND(OR(E227=250,E227=434),G227="großkörnig"),"Leguminosenmischung, großkörnig",IF(AND(OR(E227=250,E227=434),G227="kleinkörnig"),"Leguminosenmischung, kleinkörnig",VLOOKUP(E227,Datengrundlage!$A$4:$M$502,6,FALSE))),"")</f>
        <v/>
      </c>
      <c r="I227" s="44" t="str">
        <f>IFERROR(VLOOKUP(E227,Datengrundlage!$A$4:$M$502,3,FALSE),"")</f>
        <v/>
      </c>
      <c r="J227" s="110" t="str">
        <f>IFERROR(VLOOKUP(E227,Datengrundlage!$A$3:$O$502,15,FALSE),"")</f>
        <v/>
      </c>
      <c r="K227" s="110" t="str">
        <f>IFERROR(VLOOKUP(E227,Datengrundlage!$A$3:$P$502,16,FALSE),"")</f>
        <v/>
      </c>
      <c r="L227" s="37"/>
      <c r="M227" s="48" t="str">
        <f t="shared" si="65"/>
        <v/>
      </c>
      <c r="N227" s="31">
        <f t="shared" si="66"/>
        <v>0</v>
      </c>
      <c r="O227" s="31" t="str">
        <f t="shared" si="67"/>
        <v/>
      </c>
      <c r="P227" s="31" t="str">
        <f t="shared" si="68"/>
        <v/>
      </c>
      <c r="Q227" s="631" t="s">
        <v>55</v>
      </c>
      <c r="R227" s="157">
        <f t="shared" si="62"/>
        <v>0</v>
      </c>
      <c r="S227" s="30" t="str">
        <f>IFERROR(IF(VLOOKUP(E227,Datengrundlage!$A$4:$M$502,10,FALSE)="x","ja",""),"")</f>
        <v/>
      </c>
      <c r="T227" s="30" t="str">
        <f>IFERROR(IF(VLOOKUP(E227,Datengrundlage!$A$4:$M$502,11,FALSE)="x","ja",""),"")</f>
        <v/>
      </c>
      <c r="U227" s="30" t="str">
        <f>IFERROR(IF(VLOOKUP(E227,Datengrundlage!$A$4:$M$502,12,FALSE)="x","ja",""),"")</f>
        <v/>
      </c>
      <c r="V227" s="110" t="str">
        <f>IFERROR(IF(Q227="ja",VLOOKUP(E227,Datengrundlage!$A$4:$M$502,13,FALSE),""),"")</f>
        <v/>
      </c>
      <c r="W227" s="8" t="str">
        <f t="shared" si="63"/>
        <v/>
      </c>
      <c r="X227" s="124" t="s">
        <v>54</v>
      </c>
      <c r="Y227" s="32">
        <f t="shared" si="69"/>
        <v>0</v>
      </c>
      <c r="Z227" s="32">
        <f t="shared" si="70"/>
        <v>0</v>
      </c>
      <c r="AA227" s="32">
        <f t="shared" si="71"/>
        <v>0</v>
      </c>
      <c r="AB227" s="32">
        <f t="shared" si="72"/>
        <v>0</v>
      </c>
      <c r="AC227" s="32">
        <f t="shared" si="73"/>
        <v>0</v>
      </c>
      <c r="AD227" s="32">
        <f t="shared" si="74"/>
        <v>0</v>
      </c>
      <c r="AE227" s="9">
        <f t="shared" si="64"/>
        <v>0</v>
      </c>
      <c r="AF227" s="101" t="str">
        <f t="shared" si="75"/>
        <v/>
      </c>
    </row>
    <row r="228" spans="3:32" ht="30" customHeight="1" x14ac:dyDescent="0.3">
      <c r="C228" s="8">
        <v>178</v>
      </c>
      <c r="D228" s="100"/>
      <c r="E228" s="35"/>
      <c r="F228" s="44" t="str">
        <f>IFERROR(VLOOKUP(E228,Datengrundlage!$A$4:$M$502,2,FALSE),(""))</f>
        <v/>
      </c>
      <c r="G228" s="36" t="s">
        <v>55</v>
      </c>
      <c r="H228" s="44" t="str">
        <f>IFERROR(IF(AND(OR(E228=250,E228=434),G228="großkörnig"),"Leguminosenmischung, großkörnig",IF(AND(OR(E228=250,E228=434),G228="kleinkörnig"),"Leguminosenmischung, kleinkörnig",VLOOKUP(E228,Datengrundlage!$A$4:$M$502,6,FALSE))),"")</f>
        <v/>
      </c>
      <c r="I228" s="44" t="str">
        <f>IFERROR(VLOOKUP(E228,Datengrundlage!$A$4:$M$502,3,FALSE),"")</f>
        <v/>
      </c>
      <c r="J228" s="110" t="str">
        <f>IFERROR(VLOOKUP(E228,Datengrundlage!$A$3:$O$502,15,FALSE),"")</f>
        <v/>
      </c>
      <c r="K228" s="110" t="str">
        <f>IFERROR(VLOOKUP(E228,Datengrundlage!$A$3:$P$502,16,FALSE),"")</f>
        <v/>
      </c>
      <c r="L228" s="37"/>
      <c r="M228" s="48" t="str">
        <f t="shared" si="65"/>
        <v/>
      </c>
      <c r="N228" s="31">
        <f t="shared" si="66"/>
        <v>0</v>
      </c>
      <c r="O228" s="31" t="str">
        <f t="shared" si="67"/>
        <v/>
      </c>
      <c r="P228" s="31" t="str">
        <f t="shared" si="68"/>
        <v/>
      </c>
      <c r="Q228" s="631" t="s">
        <v>55</v>
      </c>
      <c r="R228" s="157">
        <f t="shared" si="62"/>
        <v>0</v>
      </c>
      <c r="S228" s="30" t="str">
        <f>IFERROR(IF(VLOOKUP(E228,Datengrundlage!$A$4:$M$502,10,FALSE)="x","ja",""),"")</f>
        <v/>
      </c>
      <c r="T228" s="30" t="str">
        <f>IFERROR(IF(VLOOKUP(E228,Datengrundlage!$A$4:$M$502,11,FALSE)="x","ja",""),"")</f>
        <v/>
      </c>
      <c r="U228" s="30" t="str">
        <f>IFERROR(IF(VLOOKUP(E228,Datengrundlage!$A$4:$M$502,12,FALSE)="x","ja",""),"")</f>
        <v/>
      </c>
      <c r="V228" s="110" t="str">
        <f>IFERROR(IF(Q228="ja",VLOOKUP(E228,Datengrundlage!$A$4:$M$502,13,FALSE),""),"")</f>
        <v/>
      </c>
      <c r="W228" s="8" t="str">
        <f t="shared" si="63"/>
        <v/>
      </c>
      <c r="X228" s="124" t="s">
        <v>54</v>
      </c>
      <c r="Y228" s="32">
        <f t="shared" si="69"/>
        <v>0</v>
      </c>
      <c r="Z228" s="32">
        <f t="shared" si="70"/>
        <v>0</v>
      </c>
      <c r="AA228" s="32">
        <f t="shared" si="71"/>
        <v>0</v>
      </c>
      <c r="AB228" s="32">
        <f t="shared" si="72"/>
        <v>0</v>
      </c>
      <c r="AC228" s="32">
        <f t="shared" si="73"/>
        <v>0</v>
      </c>
      <c r="AD228" s="32">
        <f t="shared" si="74"/>
        <v>0</v>
      </c>
      <c r="AE228" s="9">
        <f t="shared" si="64"/>
        <v>0</v>
      </c>
      <c r="AF228" s="101" t="str">
        <f t="shared" si="75"/>
        <v/>
      </c>
    </row>
    <row r="229" spans="3:32" ht="30" customHeight="1" x14ac:dyDescent="0.3">
      <c r="C229" s="8">
        <v>179</v>
      </c>
      <c r="D229" s="100"/>
      <c r="E229" s="35"/>
      <c r="F229" s="44" t="str">
        <f>IFERROR(VLOOKUP(E229,Datengrundlage!$A$4:$M$502,2,FALSE),(""))</f>
        <v/>
      </c>
      <c r="G229" s="36" t="s">
        <v>55</v>
      </c>
      <c r="H229" s="44" t="str">
        <f>IFERROR(IF(AND(OR(E229=250,E229=434),G229="großkörnig"),"Leguminosenmischung, großkörnig",IF(AND(OR(E229=250,E229=434),G229="kleinkörnig"),"Leguminosenmischung, kleinkörnig",VLOOKUP(E229,Datengrundlage!$A$4:$M$502,6,FALSE))),"")</f>
        <v/>
      </c>
      <c r="I229" s="44" t="str">
        <f>IFERROR(VLOOKUP(E229,Datengrundlage!$A$4:$M$502,3,FALSE),"")</f>
        <v/>
      </c>
      <c r="J229" s="110" t="str">
        <f>IFERROR(VLOOKUP(E229,Datengrundlage!$A$3:$O$502,15,FALSE),"")</f>
        <v/>
      </c>
      <c r="K229" s="110" t="str">
        <f>IFERROR(VLOOKUP(E229,Datengrundlage!$A$3:$P$502,16,FALSE),"")</f>
        <v/>
      </c>
      <c r="L229" s="37"/>
      <c r="M229" s="48" t="str">
        <f t="shared" si="65"/>
        <v/>
      </c>
      <c r="N229" s="31">
        <f t="shared" si="66"/>
        <v>0</v>
      </c>
      <c r="O229" s="31" t="str">
        <f t="shared" si="67"/>
        <v/>
      </c>
      <c r="P229" s="31" t="str">
        <f t="shared" si="68"/>
        <v/>
      </c>
      <c r="Q229" s="631" t="s">
        <v>55</v>
      </c>
      <c r="R229" s="157">
        <f t="shared" si="62"/>
        <v>0</v>
      </c>
      <c r="S229" s="30" t="str">
        <f>IFERROR(IF(VLOOKUP(E229,Datengrundlage!$A$4:$M$502,10,FALSE)="x","ja",""),"")</f>
        <v/>
      </c>
      <c r="T229" s="30" t="str">
        <f>IFERROR(IF(VLOOKUP(E229,Datengrundlage!$A$4:$M$502,11,FALSE)="x","ja",""),"")</f>
        <v/>
      </c>
      <c r="U229" s="30" t="str">
        <f>IFERROR(IF(VLOOKUP(E229,Datengrundlage!$A$4:$M$502,12,FALSE)="x","ja",""),"")</f>
        <v/>
      </c>
      <c r="V229" s="110" t="str">
        <f>IFERROR(IF(Q229="ja",VLOOKUP(E229,Datengrundlage!$A$4:$M$502,13,FALSE),""),"")</f>
        <v/>
      </c>
      <c r="W229" s="8" t="str">
        <f t="shared" si="63"/>
        <v/>
      </c>
      <c r="X229" s="124" t="s">
        <v>54</v>
      </c>
      <c r="Y229" s="32">
        <f t="shared" si="69"/>
        <v>0</v>
      </c>
      <c r="Z229" s="32">
        <f t="shared" si="70"/>
        <v>0</v>
      </c>
      <c r="AA229" s="32">
        <f t="shared" si="71"/>
        <v>0</v>
      </c>
      <c r="AB229" s="32">
        <f t="shared" si="72"/>
        <v>0</v>
      </c>
      <c r="AC229" s="32">
        <f t="shared" si="73"/>
        <v>0</v>
      </c>
      <c r="AD229" s="32">
        <f t="shared" si="74"/>
        <v>0</v>
      </c>
      <c r="AE229" s="9">
        <f t="shared" si="64"/>
        <v>0</v>
      </c>
      <c r="AF229" s="101" t="str">
        <f t="shared" si="75"/>
        <v/>
      </c>
    </row>
    <row r="230" spans="3:32" ht="30" customHeight="1" x14ac:dyDescent="0.3">
      <c r="C230" s="8">
        <v>180</v>
      </c>
      <c r="D230" s="100"/>
      <c r="E230" s="35"/>
      <c r="F230" s="44" t="str">
        <f>IFERROR(VLOOKUP(E230,Datengrundlage!$A$4:$M$502,2,FALSE),(""))</f>
        <v/>
      </c>
      <c r="G230" s="36" t="s">
        <v>55</v>
      </c>
      <c r="H230" s="44" t="str">
        <f>IFERROR(IF(AND(OR(E230=250,E230=434),G230="großkörnig"),"Leguminosenmischung, großkörnig",IF(AND(OR(E230=250,E230=434),G230="kleinkörnig"),"Leguminosenmischung, kleinkörnig",VLOOKUP(E230,Datengrundlage!$A$4:$M$502,6,FALSE))),"")</f>
        <v/>
      </c>
      <c r="I230" s="44" t="str">
        <f>IFERROR(VLOOKUP(E230,Datengrundlage!$A$4:$M$502,3,FALSE),"")</f>
        <v/>
      </c>
      <c r="J230" s="110" t="str">
        <f>IFERROR(VLOOKUP(E230,Datengrundlage!$A$3:$O$502,15,FALSE),"")</f>
        <v/>
      </c>
      <c r="K230" s="110" t="str">
        <f>IFERROR(VLOOKUP(E230,Datengrundlage!$A$3:$P$502,16,FALSE),"")</f>
        <v/>
      </c>
      <c r="L230" s="37"/>
      <c r="M230" s="48" t="str">
        <f t="shared" si="65"/>
        <v/>
      </c>
      <c r="N230" s="31">
        <f t="shared" si="66"/>
        <v>0</v>
      </c>
      <c r="O230" s="31" t="str">
        <f t="shared" si="67"/>
        <v/>
      </c>
      <c r="P230" s="31" t="str">
        <f t="shared" si="68"/>
        <v/>
      </c>
      <c r="Q230" s="631" t="s">
        <v>55</v>
      </c>
      <c r="R230" s="157">
        <f t="shared" si="62"/>
        <v>0</v>
      </c>
      <c r="S230" s="30" t="str">
        <f>IFERROR(IF(VLOOKUP(E230,Datengrundlage!$A$4:$M$502,10,FALSE)="x","ja",""),"")</f>
        <v/>
      </c>
      <c r="T230" s="30" t="str">
        <f>IFERROR(IF(VLOOKUP(E230,Datengrundlage!$A$4:$M$502,11,FALSE)="x","ja",""),"")</f>
        <v/>
      </c>
      <c r="U230" s="30" t="str">
        <f>IFERROR(IF(VLOOKUP(E230,Datengrundlage!$A$4:$M$502,12,FALSE)="x","ja",""),"")</f>
        <v/>
      </c>
      <c r="V230" s="110" t="str">
        <f>IFERROR(IF(Q230="ja",VLOOKUP(E230,Datengrundlage!$A$4:$M$502,13,FALSE),""),"")</f>
        <v/>
      </c>
      <c r="W230" s="8" t="str">
        <f t="shared" si="63"/>
        <v/>
      </c>
      <c r="X230" s="124" t="s">
        <v>54</v>
      </c>
      <c r="Y230" s="32">
        <f t="shared" si="69"/>
        <v>0</v>
      </c>
      <c r="Z230" s="32">
        <f t="shared" si="70"/>
        <v>0</v>
      </c>
      <c r="AA230" s="32">
        <f t="shared" si="71"/>
        <v>0</v>
      </c>
      <c r="AB230" s="32">
        <f t="shared" si="72"/>
        <v>0</v>
      </c>
      <c r="AC230" s="32">
        <f t="shared" si="73"/>
        <v>0</v>
      </c>
      <c r="AD230" s="32">
        <f t="shared" si="74"/>
        <v>0</v>
      </c>
      <c r="AE230" s="9">
        <f t="shared" si="64"/>
        <v>0</v>
      </c>
      <c r="AF230" s="101" t="str">
        <f t="shared" si="75"/>
        <v/>
      </c>
    </row>
    <row r="231" spans="3:32" ht="30" customHeight="1" x14ac:dyDescent="0.3">
      <c r="C231" s="8">
        <v>181</v>
      </c>
      <c r="D231" s="100"/>
      <c r="E231" s="35"/>
      <c r="F231" s="44" t="str">
        <f>IFERROR(VLOOKUP(E231,Datengrundlage!$A$4:$M$502,2,FALSE),(""))</f>
        <v/>
      </c>
      <c r="G231" s="36" t="s">
        <v>55</v>
      </c>
      <c r="H231" s="44" t="str">
        <f>IFERROR(IF(AND(OR(E231=250,E231=434),G231="großkörnig"),"Leguminosenmischung, großkörnig",IF(AND(OR(E231=250,E231=434),G231="kleinkörnig"),"Leguminosenmischung, kleinkörnig",VLOOKUP(E231,Datengrundlage!$A$4:$M$502,6,FALSE))),"")</f>
        <v/>
      </c>
      <c r="I231" s="44" t="str">
        <f>IFERROR(VLOOKUP(E231,Datengrundlage!$A$4:$M$502,3,FALSE),"")</f>
        <v/>
      </c>
      <c r="J231" s="110" t="str">
        <f>IFERROR(VLOOKUP(E231,Datengrundlage!$A$3:$O$502,15,FALSE),"")</f>
        <v/>
      </c>
      <c r="K231" s="110" t="str">
        <f>IFERROR(VLOOKUP(E231,Datengrundlage!$A$3:$P$502,16,FALSE),"")</f>
        <v/>
      </c>
      <c r="L231" s="37"/>
      <c r="M231" s="48" t="str">
        <f t="shared" si="65"/>
        <v/>
      </c>
      <c r="N231" s="31">
        <f t="shared" si="66"/>
        <v>0</v>
      </c>
      <c r="O231" s="31" t="str">
        <f t="shared" si="67"/>
        <v/>
      </c>
      <c r="P231" s="31" t="str">
        <f t="shared" si="68"/>
        <v/>
      </c>
      <c r="Q231" s="631" t="s">
        <v>55</v>
      </c>
      <c r="R231" s="157">
        <f t="shared" si="62"/>
        <v>0</v>
      </c>
      <c r="S231" s="30" t="str">
        <f>IFERROR(IF(VLOOKUP(E231,Datengrundlage!$A$4:$M$502,10,FALSE)="x","ja",""),"")</f>
        <v/>
      </c>
      <c r="T231" s="30" t="str">
        <f>IFERROR(IF(VLOOKUP(E231,Datengrundlage!$A$4:$M$502,11,FALSE)="x","ja",""),"")</f>
        <v/>
      </c>
      <c r="U231" s="30" t="str">
        <f>IFERROR(IF(VLOOKUP(E231,Datengrundlage!$A$4:$M$502,12,FALSE)="x","ja",""),"")</f>
        <v/>
      </c>
      <c r="V231" s="110" t="str">
        <f>IFERROR(IF(Q231="ja",VLOOKUP(E231,Datengrundlage!$A$4:$M$502,13,FALSE),""),"")</f>
        <v/>
      </c>
      <c r="W231" s="8" t="str">
        <f t="shared" si="63"/>
        <v/>
      </c>
      <c r="X231" s="124" t="s">
        <v>54</v>
      </c>
      <c r="Y231" s="32">
        <f t="shared" si="69"/>
        <v>0</v>
      </c>
      <c r="Z231" s="32">
        <f t="shared" si="70"/>
        <v>0</v>
      </c>
      <c r="AA231" s="32">
        <f t="shared" si="71"/>
        <v>0</v>
      </c>
      <c r="AB231" s="32">
        <f t="shared" si="72"/>
        <v>0</v>
      </c>
      <c r="AC231" s="32">
        <f t="shared" si="73"/>
        <v>0</v>
      </c>
      <c r="AD231" s="32">
        <f t="shared" si="74"/>
        <v>0</v>
      </c>
      <c r="AE231" s="9">
        <f t="shared" si="64"/>
        <v>0</v>
      </c>
      <c r="AF231" s="101" t="str">
        <f t="shared" si="75"/>
        <v/>
      </c>
    </row>
    <row r="232" spans="3:32" ht="30" customHeight="1" x14ac:dyDescent="0.3">
      <c r="C232" s="8">
        <v>182</v>
      </c>
      <c r="D232" s="100"/>
      <c r="E232" s="35"/>
      <c r="F232" s="44" t="str">
        <f>IFERROR(VLOOKUP(E232,Datengrundlage!$A$4:$M$502,2,FALSE),(""))</f>
        <v/>
      </c>
      <c r="G232" s="36" t="s">
        <v>55</v>
      </c>
      <c r="H232" s="44" t="str">
        <f>IFERROR(IF(AND(OR(E232=250,E232=434),G232="großkörnig"),"Leguminosenmischung, großkörnig",IF(AND(OR(E232=250,E232=434),G232="kleinkörnig"),"Leguminosenmischung, kleinkörnig",VLOOKUP(E232,Datengrundlage!$A$4:$M$502,6,FALSE))),"")</f>
        <v/>
      </c>
      <c r="I232" s="44" t="str">
        <f>IFERROR(VLOOKUP(E232,Datengrundlage!$A$4:$M$502,3,FALSE),"")</f>
        <v/>
      </c>
      <c r="J232" s="110" t="str">
        <f>IFERROR(VLOOKUP(E232,Datengrundlage!$A$3:$O$502,15,FALSE),"")</f>
        <v/>
      </c>
      <c r="K232" s="110" t="str">
        <f>IFERROR(VLOOKUP(E232,Datengrundlage!$A$3:$P$502,16,FALSE),"")</f>
        <v/>
      </c>
      <c r="L232" s="37"/>
      <c r="M232" s="48" t="str">
        <f t="shared" si="65"/>
        <v/>
      </c>
      <c r="N232" s="31">
        <f t="shared" si="66"/>
        <v>0</v>
      </c>
      <c r="O232" s="31" t="str">
        <f t="shared" si="67"/>
        <v/>
      </c>
      <c r="P232" s="31" t="str">
        <f t="shared" si="68"/>
        <v/>
      </c>
      <c r="Q232" s="631" t="s">
        <v>55</v>
      </c>
      <c r="R232" s="157">
        <f t="shared" si="62"/>
        <v>0</v>
      </c>
      <c r="S232" s="30" t="str">
        <f>IFERROR(IF(VLOOKUP(E232,Datengrundlage!$A$4:$M$502,10,FALSE)="x","ja",""),"")</f>
        <v/>
      </c>
      <c r="T232" s="30" t="str">
        <f>IFERROR(IF(VLOOKUP(E232,Datengrundlage!$A$4:$M$502,11,FALSE)="x","ja",""),"")</f>
        <v/>
      </c>
      <c r="U232" s="30" t="str">
        <f>IFERROR(IF(VLOOKUP(E232,Datengrundlage!$A$4:$M$502,12,FALSE)="x","ja",""),"")</f>
        <v/>
      </c>
      <c r="V232" s="110" t="str">
        <f>IFERROR(IF(Q232="ja",VLOOKUP(E232,Datengrundlage!$A$4:$M$502,13,FALSE),""),"")</f>
        <v/>
      </c>
      <c r="W232" s="8" t="str">
        <f t="shared" si="63"/>
        <v/>
      </c>
      <c r="X232" s="124" t="s">
        <v>54</v>
      </c>
      <c r="Y232" s="32">
        <f t="shared" si="69"/>
        <v>0</v>
      </c>
      <c r="Z232" s="32">
        <f t="shared" si="70"/>
        <v>0</v>
      </c>
      <c r="AA232" s="32">
        <f t="shared" si="71"/>
        <v>0</v>
      </c>
      <c r="AB232" s="32">
        <f t="shared" si="72"/>
        <v>0</v>
      </c>
      <c r="AC232" s="32">
        <f t="shared" si="73"/>
        <v>0</v>
      </c>
      <c r="AD232" s="32">
        <f t="shared" si="74"/>
        <v>0</v>
      </c>
      <c r="AE232" s="9">
        <f t="shared" si="64"/>
        <v>0</v>
      </c>
      <c r="AF232" s="101" t="str">
        <f t="shared" si="75"/>
        <v/>
      </c>
    </row>
    <row r="233" spans="3:32" ht="30" customHeight="1" x14ac:dyDescent="0.3">
      <c r="C233" s="8">
        <v>183</v>
      </c>
      <c r="D233" s="100"/>
      <c r="E233" s="35"/>
      <c r="F233" s="44" t="str">
        <f>IFERROR(VLOOKUP(E233,Datengrundlage!$A$4:$M$502,2,FALSE),(""))</f>
        <v/>
      </c>
      <c r="G233" s="36" t="s">
        <v>55</v>
      </c>
      <c r="H233" s="44" t="str">
        <f>IFERROR(IF(AND(OR(E233=250,E233=434),G233="großkörnig"),"Leguminosenmischung, großkörnig",IF(AND(OR(E233=250,E233=434),G233="kleinkörnig"),"Leguminosenmischung, kleinkörnig",VLOOKUP(E233,Datengrundlage!$A$4:$M$502,6,FALSE))),"")</f>
        <v/>
      </c>
      <c r="I233" s="44" t="str">
        <f>IFERROR(VLOOKUP(E233,Datengrundlage!$A$4:$M$502,3,FALSE),"")</f>
        <v/>
      </c>
      <c r="J233" s="110" t="str">
        <f>IFERROR(VLOOKUP(E233,Datengrundlage!$A$3:$O$502,15,FALSE),"")</f>
        <v/>
      </c>
      <c r="K233" s="110" t="str">
        <f>IFERROR(VLOOKUP(E233,Datengrundlage!$A$3:$P$502,16,FALSE),"")</f>
        <v/>
      </c>
      <c r="L233" s="37"/>
      <c r="M233" s="48" t="str">
        <f t="shared" si="65"/>
        <v/>
      </c>
      <c r="N233" s="31">
        <f t="shared" si="66"/>
        <v>0</v>
      </c>
      <c r="O233" s="31" t="str">
        <f t="shared" si="67"/>
        <v/>
      </c>
      <c r="P233" s="31" t="str">
        <f t="shared" si="68"/>
        <v/>
      </c>
      <c r="Q233" s="631" t="s">
        <v>55</v>
      </c>
      <c r="R233" s="157">
        <f t="shared" si="62"/>
        <v>0</v>
      </c>
      <c r="S233" s="30" t="str">
        <f>IFERROR(IF(VLOOKUP(E233,Datengrundlage!$A$4:$M$502,10,FALSE)="x","ja",""),"")</f>
        <v/>
      </c>
      <c r="T233" s="30" t="str">
        <f>IFERROR(IF(VLOOKUP(E233,Datengrundlage!$A$4:$M$502,11,FALSE)="x","ja",""),"")</f>
        <v/>
      </c>
      <c r="U233" s="30" t="str">
        <f>IFERROR(IF(VLOOKUP(E233,Datengrundlage!$A$4:$M$502,12,FALSE)="x","ja",""),"")</f>
        <v/>
      </c>
      <c r="V233" s="110" t="str">
        <f>IFERROR(IF(Q233="ja",VLOOKUP(E233,Datengrundlage!$A$4:$M$502,13,FALSE),""),"")</f>
        <v/>
      </c>
      <c r="W233" s="8" t="str">
        <f t="shared" si="63"/>
        <v/>
      </c>
      <c r="X233" s="124" t="s">
        <v>54</v>
      </c>
      <c r="Y233" s="32">
        <f t="shared" si="69"/>
        <v>0</v>
      </c>
      <c r="Z233" s="32">
        <f t="shared" si="70"/>
        <v>0</v>
      </c>
      <c r="AA233" s="32">
        <f t="shared" si="71"/>
        <v>0</v>
      </c>
      <c r="AB233" s="32">
        <f t="shared" si="72"/>
        <v>0</v>
      </c>
      <c r="AC233" s="32">
        <f t="shared" si="73"/>
        <v>0</v>
      </c>
      <c r="AD233" s="32">
        <f t="shared" si="74"/>
        <v>0</v>
      </c>
      <c r="AE233" s="9">
        <f t="shared" si="64"/>
        <v>0</v>
      </c>
      <c r="AF233" s="101" t="str">
        <f t="shared" si="75"/>
        <v/>
      </c>
    </row>
    <row r="234" spans="3:32" ht="30" customHeight="1" x14ac:dyDescent="0.3">
      <c r="C234" s="8">
        <v>184</v>
      </c>
      <c r="D234" s="100"/>
      <c r="E234" s="35"/>
      <c r="F234" s="44" t="str">
        <f>IFERROR(VLOOKUP(E234,Datengrundlage!$A$4:$M$502,2,FALSE),(""))</f>
        <v/>
      </c>
      <c r="G234" s="36" t="s">
        <v>55</v>
      </c>
      <c r="H234" s="44" t="str">
        <f>IFERROR(IF(AND(OR(E234=250,E234=434),G234="großkörnig"),"Leguminosenmischung, großkörnig",IF(AND(OR(E234=250,E234=434),G234="kleinkörnig"),"Leguminosenmischung, kleinkörnig",VLOOKUP(E234,Datengrundlage!$A$4:$M$502,6,FALSE))),"")</f>
        <v/>
      </c>
      <c r="I234" s="44" t="str">
        <f>IFERROR(VLOOKUP(E234,Datengrundlage!$A$4:$M$502,3,FALSE),"")</f>
        <v/>
      </c>
      <c r="J234" s="110" t="str">
        <f>IFERROR(VLOOKUP(E234,Datengrundlage!$A$3:$O$502,15,FALSE),"")</f>
        <v/>
      </c>
      <c r="K234" s="110" t="str">
        <f>IFERROR(VLOOKUP(E234,Datengrundlage!$A$3:$P$502,16,FALSE),"")</f>
        <v/>
      </c>
      <c r="L234" s="37"/>
      <c r="M234" s="48" t="str">
        <f t="shared" si="65"/>
        <v/>
      </c>
      <c r="N234" s="31">
        <f t="shared" si="66"/>
        <v>0</v>
      </c>
      <c r="O234" s="31" t="str">
        <f t="shared" si="67"/>
        <v/>
      </c>
      <c r="P234" s="31" t="str">
        <f t="shared" si="68"/>
        <v/>
      </c>
      <c r="Q234" s="631" t="s">
        <v>55</v>
      </c>
      <c r="R234" s="157">
        <f t="shared" si="62"/>
        <v>0</v>
      </c>
      <c r="S234" s="30" t="str">
        <f>IFERROR(IF(VLOOKUP(E234,Datengrundlage!$A$4:$M$502,10,FALSE)="x","ja",""),"")</f>
        <v/>
      </c>
      <c r="T234" s="30" t="str">
        <f>IFERROR(IF(VLOOKUP(E234,Datengrundlage!$A$4:$M$502,11,FALSE)="x","ja",""),"")</f>
        <v/>
      </c>
      <c r="U234" s="30" t="str">
        <f>IFERROR(IF(VLOOKUP(E234,Datengrundlage!$A$4:$M$502,12,FALSE)="x","ja",""),"")</f>
        <v/>
      </c>
      <c r="V234" s="110" t="str">
        <f>IFERROR(IF(Q234="ja",VLOOKUP(E234,Datengrundlage!$A$4:$M$502,13,FALSE),""),"")</f>
        <v/>
      </c>
      <c r="W234" s="8" t="str">
        <f t="shared" si="63"/>
        <v/>
      </c>
      <c r="X234" s="124" t="s">
        <v>54</v>
      </c>
      <c r="Y234" s="32">
        <f t="shared" si="69"/>
        <v>0</v>
      </c>
      <c r="Z234" s="32">
        <f t="shared" si="70"/>
        <v>0</v>
      </c>
      <c r="AA234" s="32">
        <f t="shared" si="71"/>
        <v>0</v>
      </c>
      <c r="AB234" s="32">
        <f t="shared" si="72"/>
        <v>0</v>
      </c>
      <c r="AC234" s="32">
        <f t="shared" si="73"/>
        <v>0</v>
      </c>
      <c r="AD234" s="32">
        <f t="shared" si="74"/>
        <v>0</v>
      </c>
      <c r="AE234" s="9">
        <f t="shared" si="64"/>
        <v>0</v>
      </c>
      <c r="AF234" s="101" t="str">
        <f t="shared" si="75"/>
        <v/>
      </c>
    </row>
    <row r="235" spans="3:32" ht="30" customHeight="1" x14ac:dyDescent="0.3">
      <c r="C235" s="8">
        <v>185</v>
      </c>
      <c r="D235" s="100"/>
      <c r="E235" s="35"/>
      <c r="F235" s="44" t="str">
        <f>IFERROR(VLOOKUP(E235,Datengrundlage!$A$4:$M$502,2,FALSE),(""))</f>
        <v/>
      </c>
      <c r="G235" s="36" t="s">
        <v>55</v>
      </c>
      <c r="H235" s="44" t="str">
        <f>IFERROR(IF(AND(OR(E235=250,E235=434),G235="großkörnig"),"Leguminosenmischung, großkörnig",IF(AND(OR(E235=250,E235=434),G235="kleinkörnig"),"Leguminosenmischung, kleinkörnig",VLOOKUP(E235,Datengrundlage!$A$4:$M$502,6,FALSE))),"")</f>
        <v/>
      </c>
      <c r="I235" s="44" t="str">
        <f>IFERROR(VLOOKUP(E235,Datengrundlage!$A$4:$M$502,3,FALSE),"")</f>
        <v/>
      </c>
      <c r="J235" s="110" t="str">
        <f>IFERROR(VLOOKUP(E235,Datengrundlage!$A$3:$O$502,15,FALSE),"")</f>
        <v/>
      </c>
      <c r="K235" s="110" t="str">
        <f>IFERROR(VLOOKUP(E235,Datengrundlage!$A$3:$P$502,16,FALSE),"")</f>
        <v/>
      </c>
      <c r="L235" s="37"/>
      <c r="M235" s="48" t="str">
        <f t="shared" si="65"/>
        <v/>
      </c>
      <c r="N235" s="31">
        <f t="shared" si="66"/>
        <v>0</v>
      </c>
      <c r="O235" s="31" t="str">
        <f t="shared" si="67"/>
        <v/>
      </c>
      <c r="P235" s="31" t="str">
        <f t="shared" si="68"/>
        <v/>
      </c>
      <c r="Q235" s="631" t="s">
        <v>55</v>
      </c>
      <c r="R235" s="157">
        <f t="shared" si="62"/>
        <v>0</v>
      </c>
      <c r="S235" s="30" t="str">
        <f>IFERROR(IF(VLOOKUP(E235,Datengrundlage!$A$4:$M$502,10,FALSE)="x","ja",""),"")</f>
        <v/>
      </c>
      <c r="T235" s="30" t="str">
        <f>IFERROR(IF(VLOOKUP(E235,Datengrundlage!$A$4:$M$502,11,FALSE)="x","ja",""),"")</f>
        <v/>
      </c>
      <c r="U235" s="30" t="str">
        <f>IFERROR(IF(VLOOKUP(E235,Datengrundlage!$A$4:$M$502,12,FALSE)="x","ja",""),"")</f>
        <v/>
      </c>
      <c r="V235" s="110" t="str">
        <f>IFERROR(IF(Q235="ja",VLOOKUP(E235,Datengrundlage!$A$4:$M$502,13,FALSE),""),"")</f>
        <v/>
      </c>
      <c r="W235" s="8" t="str">
        <f t="shared" si="63"/>
        <v/>
      </c>
      <c r="X235" s="124" t="s">
        <v>54</v>
      </c>
      <c r="Y235" s="32">
        <f t="shared" si="69"/>
        <v>0</v>
      </c>
      <c r="Z235" s="32">
        <f t="shared" si="70"/>
        <v>0</v>
      </c>
      <c r="AA235" s="32">
        <f t="shared" si="71"/>
        <v>0</v>
      </c>
      <c r="AB235" s="32">
        <f t="shared" si="72"/>
        <v>0</v>
      </c>
      <c r="AC235" s="32">
        <f t="shared" si="73"/>
        <v>0</v>
      </c>
      <c r="AD235" s="32">
        <f t="shared" si="74"/>
        <v>0</v>
      </c>
      <c r="AE235" s="9">
        <f t="shared" si="64"/>
        <v>0</v>
      </c>
      <c r="AF235" s="101" t="str">
        <f t="shared" si="75"/>
        <v/>
      </c>
    </row>
    <row r="236" spans="3:32" ht="30" customHeight="1" x14ac:dyDescent="0.3">
      <c r="C236" s="8">
        <v>186</v>
      </c>
      <c r="D236" s="100"/>
      <c r="E236" s="35"/>
      <c r="F236" s="44" t="str">
        <f>IFERROR(VLOOKUP(E236,Datengrundlage!$A$4:$M$502,2,FALSE),(""))</f>
        <v/>
      </c>
      <c r="G236" s="36" t="s">
        <v>55</v>
      </c>
      <c r="H236" s="44" t="str">
        <f>IFERROR(IF(AND(OR(E236=250,E236=434),G236="großkörnig"),"Leguminosenmischung, großkörnig",IF(AND(OR(E236=250,E236=434),G236="kleinkörnig"),"Leguminosenmischung, kleinkörnig",VLOOKUP(E236,Datengrundlage!$A$4:$M$502,6,FALSE))),"")</f>
        <v/>
      </c>
      <c r="I236" s="44" t="str">
        <f>IFERROR(VLOOKUP(E236,Datengrundlage!$A$4:$M$502,3,FALSE),"")</f>
        <v/>
      </c>
      <c r="J236" s="110" t="str">
        <f>IFERROR(VLOOKUP(E236,Datengrundlage!$A$3:$O$502,15,FALSE),"")</f>
        <v/>
      </c>
      <c r="K236" s="110" t="str">
        <f>IFERROR(VLOOKUP(E236,Datengrundlage!$A$3:$P$502,16,FALSE),"")</f>
        <v/>
      </c>
      <c r="L236" s="37"/>
      <c r="M236" s="48" t="str">
        <f t="shared" si="65"/>
        <v/>
      </c>
      <c r="N236" s="31">
        <f t="shared" si="66"/>
        <v>0</v>
      </c>
      <c r="O236" s="31" t="str">
        <f t="shared" si="67"/>
        <v/>
      </c>
      <c r="P236" s="31" t="str">
        <f t="shared" si="68"/>
        <v/>
      </c>
      <c r="Q236" s="631" t="s">
        <v>55</v>
      </c>
      <c r="R236" s="157">
        <f t="shared" si="62"/>
        <v>0</v>
      </c>
      <c r="S236" s="30" t="str">
        <f>IFERROR(IF(VLOOKUP(E236,Datengrundlage!$A$4:$M$502,10,FALSE)="x","ja",""),"")</f>
        <v/>
      </c>
      <c r="T236" s="30" t="str">
        <f>IFERROR(IF(VLOOKUP(E236,Datengrundlage!$A$4:$M$502,11,FALSE)="x","ja",""),"")</f>
        <v/>
      </c>
      <c r="U236" s="30" t="str">
        <f>IFERROR(IF(VLOOKUP(E236,Datengrundlage!$A$4:$M$502,12,FALSE)="x","ja",""),"")</f>
        <v/>
      </c>
      <c r="V236" s="110" t="str">
        <f>IFERROR(IF(Q236="ja",VLOOKUP(E236,Datengrundlage!$A$4:$M$502,13,FALSE),""),"")</f>
        <v/>
      </c>
      <c r="W236" s="8" t="str">
        <f t="shared" si="63"/>
        <v/>
      </c>
      <c r="X236" s="124" t="s">
        <v>54</v>
      </c>
      <c r="Y236" s="32">
        <f t="shared" si="69"/>
        <v>0</v>
      </c>
      <c r="Z236" s="32">
        <f t="shared" si="70"/>
        <v>0</v>
      </c>
      <c r="AA236" s="32">
        <f t="shared" si="71"/>
        <v>0</v>
      </c>
      <c r="AB236" s="32">
        <f t="shared" si="72"/>
        <v>0</v>
      </c>
      <c r="AC236" s="32">
        <f t="shared" si="73"/>
        <v>0</v>
      </c>
      <c r="AD236" s="32">
        <f t="shared" si="74"/>
        <v>0</v>
      </c>
      <c r="AE236" s="9">
        <f t="shared" si="64"/>
        <v>0</v>
      </c>
      <c r="AF236" s="101" t="str">
        <f t="shared" si="75"/>
        <v/>
      </c>
    </row>
    <row r="237" spans="3:32" ht="30" customHeight="1" x14ac:dyDescent="0.3">
      <c r="C237" s="8">
        <v>187</v>
      </c>
      <c r="D237" s="100"/>
      <c r="E237" s="35"/>
      <c r="F237" s="44" t="str">
        <f>IFERROR(VLOOKUP(E237,Datengrundlage!$A$4:$M$502,2,FALSE),(""))</f>
        <v/>
      </c>
      <c r="G237" s="36" t="s">
        <v>55</v>
      </c>
      <c r="H237" s="44" t="str">
        <f>IFERROR(IF(AND(OR(E237=250,E237=434),G237="großkörnig"),"Leguminosenmischung, großkörnig",IF(AND(OR(E237=250,E237=434),G237="kleinkörnig"),"Leguminosenmischung, kleinkörnig",VLOOKUP(E237,Datengrundlage!$A$4:$M$502,6,FALSE))),"")</f>
        <v/>
      </c>
      <c r="I237" s="44" t="str">
        <f>IFERROR(VLOOKUP(E237,Datengrundlage!$A$4:$M$502,3,FALSE),"")</f>
        <v/>
      </c>
      <c r="J237" s="110" t="str">
        <f>IFERROR(VLOOKUP(E237,Datengrundlage!$A$3:$O$502,15,FALSE),"")</f>
        <v/>
      </c>
      <c r="K237" s="110" t="str">
        <f>IFERROR(VLOOKUP(E237,Datengrundlage!$A$3:$P$502,16,FALSE),"")</f>
        <v/>
      </c>
      <c r="L237" s="37"/>
      <c r="M237" s="48" t="str">
        <f t="shared" si="65"/>
        <v/>
      </c>
      <c r="N237" s="31">
        <f t="shared" si="66"/>
        <v>0</v>
      </c>
      <c r="O237" s="31" t="str">
        <f t="shared" si="67"/>
        <v/>
      </c>
      <c r="P237" s="31" t="str">
        <f t="shared" si="68"/>
        <v/>
      </c>
      <c r="Q237" s="631" t="s">
        <v>55</v>
      </c>
      <c r="R237" s="157">
        <f t="shared" si="62"/>
        <v>0</v>
      </c>
      <c r="S237" s="30" t="str">
        <f>IFERROR(IF(VLOOKUP(E237,Datengrundlage!$A$4:$M$502,10,FALSE)="x","ja",""),"")</f>
        <v/>
      </c>
      <c r="T237" s="30" t="str">
        <f>IFERROR(IF(VLOOKUP(E237,Datengrundlage!$A$4:$M$502,11,FALSE)="x","ja",""),"")</f>
        <v/>
      </c>
      <c r="U237" s="30" t="str">
        <f>IFERROR(IF(VLOOKUP(E237,Datengrundlage!$A$4:$M$502,12,FALSE)="x","ja",""),"")</f>
        <v/>
      </c>
      <c r="V237" s="110" t="str">
        <f>IFERROR(IF(Q237="ja",VLOOKUP(E237,Datengrundlage!$A$4:$M$502,13,FALSE),""),"")</f>
        <v/>
      </c>
      <c r="W237" s="8" t="str">
        <f t="shared" si="63"/>
        <v/>
      </c>
      <c r="X237" s="124" t="s">
        <v>54</v>
      </c>
      <c r="Y237" s="32">
        <f t="shared" si="69"/>
        <v>0</v>
      </c>
      <c r="Z237" s="32">
        <f t="shared" si="70"/>
        <v>0</v>
      </c>
      <c r="AA237" s="32">
        <f t="shared" si="71"/>
        <v>0</v>
      </c>
      <c r="AB237" s="32">
        <f t="shared" si="72"/>
        <v>0</v>
      </c>
      <c r="AC237" s="32">
        <f t="shared" si="73"/>
        <v>0</v>
      </c>
      <c r="AD237" s="32">
        <f t="shared" si="74"/>
        <v>0</v>
      </c>
      <c r="AE237" s="9">
        <f t="shared" si="64"/>
        <v>0</v>
      </c>
      <c r="AF237" s="101" t="str">
        <f t="shared" si="75"/>
        <v/>
      </c>
    </row>
    <row r="238" spans="3:32" ht="30" customHeight="1" x14ac:dyDescent="0.3">
      <c r="C238" s="8">
        <v>188</v>
      </c>
      <c r="D238" s="100"/>
      <c r="E238" s="35"/>
      <c r="F238" s="44" t="str">
        <f>IFERROR(VLOOKUP(E238,Datengrundlage!$A$4:$M$502,2,FALSE),(""))</f>
        <v/>
      </c>
      <c r="G238" s="36" t="s">
        <v>55</v>
      </c>
      <c r="H238" s="44" t="str">
        <f>IFERROR(IF(AND(OR(E238=250,E238=434),G238="großkörnig"),"Leguminosenmischung, großkörnig",IF(AND(OR(E238=250,E238=434),G238="kleinkörnig"),"Leguminosenmischung, kleinkörnig",VLOOKUP(E238,Datengrundlage!$A$4:$M$502,6,FALSE))),"")</f>
        <v/>
      </c>
      <c r="I238" s="44" t="str">
        <f>IFERROR(VLOOKUP(E238,Datengrundlage!$A$4:$M$502,3,FALSE),"")</f>
        <v/>
      </c>
      <c r="J238" s="110" t="str">
        <f>IFERROR(VLOOKUP(E238,Datengrundlage!$A$3:$O$502,15,FALSE),"")</f>
        <v/>
      </c>
      <c r="K238" s="110" t="str">
        <f>IFERROR(VLOOKUP(E238,Datengrundlage!$A$3:$P$502,16,FALSE),"")</f>
        <v/>
      </c>
      <c r="L238" s="37"/>
      <c r="M238" s="48" t="str">
        <f t="shared" si="65"/>
        <v/>
      </c>
      <c r="N238" s="31">
        <f t="shared" si="66"/>
        <v>0</v>
      </c>
      <c r="O238" s="31" t="str">
        <f t="shared" si="67"/>
        <v/>
      </c>
      <c r="P238" s="31" t="str">
        <f t="shared" si="68"/>
        <v/>
      </c>
      <c r="Q238" s="631" t="s">
        <v>55</v>
      </c>
      <c r="R238" s="157">
        <f t="shared" si="62"/>
        <v>0</v>
      </c>
      <c r="S238" s="30" t="str">
        <f>IFERROR(IF(VLOOKUP(E238,Datengrundlage!$A$4:$M$502,10,FALSE)="x","ja",""),"")</f>
        <v/>
      </c>
      <c r="T238" s="30" t="str">
        <f>IFERROR(IF(VLOOKUP(E238,Datengrundlage!$A$4:$M$502,11,FALSE)="x","ja",""),"")</f>
        <v/>
      </c>
      <c r="U238" s="30" t="str">
        <f>IFERROR(IF(VLOOKUP(E238,Datengrundlage!$A$4:$M$502,12,FALSE)="x","ja",""),"")</f>
        <v/>
      </c>
      <c r="V238" s="110" t="str">
        <f>IFERROR(IF(Q238="ja",VLOOKUP(E238,Datengrundlage!$A$4:$M$502,13,FALSE),""),"")</f>
        <v/>
      </c>
      <c r="W238" s="8" t="str">
        <f t="shared" si="63"/>
        <v/>
      </c>
      <c r="X238" s="124" t="s">
        <v>54</v>
      </c>
      <c r="Y238" s="32">
        <f t="shared" si="69"/>
        <v>0</v>
      </c>
      <c r="Z238" s="32">
        <f t="shared" si="70"/>
        <v>0</v>
      </c>
      <c r="AA238" s="32">
        <f t="shared" si="71"/>
        <v>0</v>
      </c>
      <c r="AB238" s="32">
        <f t="shared" si="72"/>
        <v>0</v>
      </c>
      <c r="AC238" s="32">
        <f t="shared" si="73"/>
        <v>0</v>
      </c>
      <c r="AD238" s="32">
        <f t="shared" si="74"/>
        <v>0</v>
      </c>
      <c r="AE238" s="9">
        <f t="shared" si="64"/>
        <v>0</v>
      </c>
      <c r="AF238" s="101" t="str">
        <f t="shared" si="75"/>
        <v/>
      </c>
    </row>
    <row r="239" spans="3:32" ht="30" customHeight="1" x14ac:dyDescent="0.3">
      <c r="C239" s="8">
        <v>189</v>
      </c>
      <c r="D239" s="100"/>
      <c r="E239" s="35"/>
      <c r="F239" s="44" t="str">
        <f>IFERROR(VLOOKUP(E239,Datengrundlage!$A$4:$M$502,2,FALSE),(""))</f>
        <v/>
      </c>
      <c r="G239" s="36" t="s">
        <v>55</v>
      </c>
      <c r="H239" s="44" t="str">
        <f>IFERROR(IF(AND(OR(E239=250,E239=434),G239="großkörnig"),"Leguminosenmischung, großkörnig",IF(AND(OR(E239=250,E239=434),G239="kleinkörnig"),"Leguminosenmischung, kleinkörnig",VLOOKUP(E239,Datengrundlage!$A$4:$M$502,6,FALSE))),"")</f>
        <v/>
      </c>
      <c r="I239" s="44" t="str">
        <f>IFERROR(VLOOKUP(E239,Datengrundlage!$A$4:$M$502,3,FALSE),"")</f>
        <v/>
      </c>
      <c r="J239" s="110" t="str">
        <f>IFERROR(VLOOKUP(E239,Datengrundlage!$A$3:$O$502,15,FALSE),"")</f>
        <v/>
      </c>
      <c r="K239" s="110" t="str">
        <f>IFERROR(VLOOKUP(E239,Datengrundlage!$A$3:$P$502,16,FALSE),"")</f>
        <v/>
      </c>
      <c r="L239" s="37"/>
      <c r="M239" s="48" t="str">
        <f t="shared" si="65"/>
        <v/>
      </c>
      <c r="N239" s="31">
        <f t="shared" si="66"/>
        <v>0</v>
      </c>
      <c r="O239" s="31" t="str">
        <f t="shared" si="67"/>
        <v/>
      </c>
      <c r="P239" s="31" t="str">
        <f t="shared" si="68"/>
        <v/>
      </c>
      <c r="Q239" s="631" t="s">
        <v>55</v>
      </c>
      <c r="R239" s="157">
        <f t="shared" si="62"/>
        <v>0</v>
      </c>
      <c r="S239" s="30" t="str">
        <f>IFERROR(IF(VLOOKUP(E239,Datengrundlage!$A$4:$M$502,10,FALSE)="x","ja",""),"")</f>
        <v/>
      </c>
      <c r="T239" s="30" t="str">
        <f>IFERROR(IF(VLOOKUP(E239,Datengrundlage!$A$4:$M$502,11,FALSE)="x","ja",""),"")</f>
        <v/>
      </c>
      <c r="U239" s="30" t="str">
        <f>IFERROR(IF(VLOOKUP(E239,Datengrundlage!$A$4:$M$502,12,FALSE)="x","ja",""),"")</f>
        <v/>
      </c>
      <c r="V239" s="110" t="str">
        <f>IFERROR(IF(Q239="ja",VLOOKUP(E239,Datengrundlage!$A$4:$M$502,13,FALSE),""),"")</f>
        <v/>
      </c>
      <c r="W239" s="8" t="str">
        <f t="shared" si="63"/>
        <v/>
      </c>
      <c r="X239" s="124" t="s">
        <v>54</v>
      </c>
      <c r="Y239" s="32">
        <f t="shared" si="69"/>
        <v>0</v>
      </c>
      <c r="Z239" s="32">
        <f t="shared" si="70"/>
        <v>0</v>
      </c>
      <c r="AA239" s="32">
        <f t="shared" si="71"/>
        <v>0</v>
      </c>
      <c r="AB239" s="32">
        <f t="shared" si="72"/>
        <v>0</v>
      </c>
      <c r="AC239" s="32">
        <f t="shared" si="73"/>
        <v>0</v>
      </c>
      <c r="AD239" s="32">
        <f t="shared" si="74"/>
        <v>0</v>
      </c>
      <c r="AE239" s="9">
        <f t="shared" si="64"/>
        <v>0</v>
      </c>
      <c r="AF239" s="101" t="str">
        <f t="shared" si="75"/>
        <v/>
      </c>
    </row>
    <row r="240" spans="3:32" ht="30" customHeight="1" x14ac:dyDescent="0.3">
      <c r="C240" s="8">
        <v>190</v>
      </c>
      <c r="D240" s="100"/>
      <c r="E240" s="35"/>
      <c r="F240" s="44" t="str">
        <f>IFERROR(VLOOKUP(E240,Datengrundlage!$A$4:$M$502,2,FALSE),(""))</f>
        <v/>
      </c>
      <c r="G240" s="36" t="s">
        <v>55</v>
      </c>
      <c r="H240" s="44" t="str">
        <f>IFERROR(IF(AND(OR(E240=250,E240=434),G240="großkörnig"),"Leguminosenmischung, großkörnig",IF(AND(OR(E240=250,E240=434),G240="kleinkörnig"),"Leguminosenmischung, kleinkörnig",VLOOKUP(E240,Datengrundlage!$A$4:$M$502,6,FALSE))),"")</f>
        <v/>
      </c>
      <c r="I240" s="44" t="str">
        <f>IFERROR(VLOOKUP(E240,Datengrundlage!$A$4:$M$502,3,FALSE),"")</f>
        <v/>
      </c>
      <c r="J240" s="110" t="str">
        <f>IFERROR(VLOOKUP(E240,Datengrundlage!$A$3:$O$502,15,FALSE),"")</f>
        <v/>
      </c>
      <c r="K240" s="110" t="str">
        <f>IFERROR(VLOOKUP(E240,Datengrundlage!$A$3:$P$502,16,FALSE),"")</f>
        <v/>
      </c>
      <c r="L240" s="37"/>
      <c r="M240" s="48" t="str">
        <f t="shared" si="65"/>
        <v/>
      </c>
      <c r="N240" s="31">
        <f t="shared" si="66"/>
        <v>0</v>
      </c>
      <c r="O240" s="31" t="str">
        <f t="shared" si="67"/>
        <v/>
      </c>
      <c r="P240" s="31" t="str">
        <f t="shared" si="68"/>
        <v/>
      </c>
      <c r="Q240" s="631" t="s">
        <v>55</v>
      </c>
      <c r="R240" s="157">
        <f t="shared" si="62"/>
        <v>0</v>
      </c>
      <c r="S240" s="30" t="str">
        <f>IFERROR(IF(VLOOKUP(E240,Datengrundlage!$A$4:$M$502,10,FALSE)="x","ja",""),"")</f>
        <v/>
      </c>
      <c r="T240" s="30" t="str">
        <f>IFERROR(IF(VLOOKUP(E240,Datengrundlage!$A$4:$M$502,11,FALSE)="x","ja",""),"")</f>
        <v/>
      </c>
      <c r="U240" s="30" t="str">
        <f>IFERROR(IF(VLOOKUP(E240,Datengrundlage!$A$4:$M$502,12,FALSE)="x","ja",""),"")</f>
        <v/>
      </c>
      <c r="V240" s="110" t="str">
        <f>IFERROR(IF(Q240="ja",VLOOKUP(E240,Datengrundlage!$A$4:$M$502,13,FALSE),""),"")</f>
        <v/>
      </c>
      <c r="W240" s="8" t="str">
        <f t="shared" si="63"/>
        <v/>
      </c>
      <c r="X240" s="124" t="s">
        <v>54</v>
      </c>
      <c r="Y240" s="32">
        <f t="shared" si="69"/>
        <v>0</v>
      </c>
      <c r="Z240" s="32">
        <f t="shared" si="70"/>
        <v>0</v>
      </c>
      <c r="AA240" s="32">
        <f t="shared" si="71"/>
        <v>0</v>
      </c>
      <c r="AB240" s="32">
        <f t="shared" si="72"/>
        <v>0</v>
      </c>
      <c r="AC240" s="32">
        <f t="shared" si="73"/>
        <v>0</v>
      </c>
      <c r="AD240" s="32">
        <f t="shared" si="74"/>
        <v>0</v>
      </c>
      <c r="AE240" s="9">
        <f t="shared" si="64"/>
        <v>0</v>
      </c>
      <c r="AF240" s="101" t="str">
        <f t="shared" si="75"/>
        <v/>
      </c>
    </row>
    <row r="241" spans="3:32" ht="30" customHeight="1" x14ac:dyDescent="0.3">
      <c r="C241" s="8">
        <v>191</v>
      </c>
      <c r="D241" s="100"/>
      <c r="E241" s="35"/>
      <c r="F241" s="44" t="str">
        <f>IFERROR(VLOOKUP(E241,Datengrundlage!$A$4:$M$502,2,FALSE),(""))</f>
        <v/>
      </c>
      <c r="G241" s="36" t="s">
        <v>55</v>
      </c>
      <c r="H241" s="44" t="str">
        <f>IFERROR(IF(AND(OR(E241=250,E241=434),G241="großkörnig"),"Leguminosenmischung, großkörnig",IF(AND(OR(E241=250,E241=434),G241="kleinkörnig"),"Leguminosenmischung, kleinkörnig",VLOOKUP(E241,Datengrundlage!$A$4:$M$502,6,FALSE))),"")</f>
        <v/>
      </c>
      <c r="I241" s="44" t="str">
        <f>IFERROR(VLOOKUP(E241,Datengrundlage!$A$4:$M$502,3,FALSE),"")</f>
        <v/>
      </c>
      <c r="J241" s="110" t="str">
        <f>IFERROR(VLOOKUP(E241,Datengrundlage!$A$3:$O$502,15,FALSE),"")</f>
        <v/>
      </c>
      <c r="K241" s="110" t="str">
        <f>IFERROR(VLOOKUP(E241,Datengrundlage!$A$3:$P$502,16,FALSE),"")</f>
        <v/>
      </c>
      <c r="L241" s="37"/>
      <c r="M241" s="48" t="str">
        <f t="shared" si="65"/>
        <v/>
      </c>
      <c r="N241" s="31">
        <f t="shared" si="66"/>
        <v>0</v>
      </c>
      <c r="O241" s="31" t="str">
        <f t="shared" si="67"/>
        <v/>
      </c>
      <c r="P241" s="31" t="str">
        <f t="shared" si="68"/>
        <v/>
      </c>
      <c r="Q241" s="631" t="s">
        <v>55</v>
      </c>
      <c r="R241" s="157">
        <f t="shared" si="62"/>
        <v>0</v>
      </c>
      <c r="S241" s="30" t="str">
        <f>IFERROR(IF(VLOOKUP(E241,Datengrundlage!$A$4:$M$502,10,FALSE)="x","ja",""),"")</f>
        <v/>
      </c>
      <c r="T241" s="30" t="str">
        <f>IFERROR(IF(VLOOKUP(E241,Datengrundlage!$A$4:$M$502,11,FALSE)="x","ja",""),"")</f>
        <v/>
      </c>
      <c r="U241" s="30" t="str">
        <f>IFERROR(IF(VLOOKUP(E241,Datengrundlage!$A$4:$M$502,12,FALSE)="x","ja",""),"")</f>
        <v/>
      </c>
      <c r="V241" s="110" t="str">
        <f>IFERROR(IF(Q241="ja",VLOOKUP(E241,Datengrundlage!$A$4:$M$502,13,FALSE),""),"")</f>
        <v/>
      </c>
      <c r="W241" s="8" t="str">
        <f t="shared" si="63"/>
        <v/>
      </c>
      <c r="X241" s="124" t="s">
        <v>54</v>
      </c>
      <c r="Y241" s="32">
        <f t="shared" si="69"/>
        <v>0</v>
      </c>
      <c r="Z241" s="32">
        <f t="shared" si="70"/>
        <v>0</v>
      </c>
      <c r="AA241" s="32">
        <f t="shared" si="71"/>
        <v>0</v>
      </c>
      <c r="AB241" s="32">
        <f t="shared" si="72"/>
        <v>0</v>
      </c>
      <c r="AC241" s="32">
        <f t="shared" si="73"/>
        <v>0</v>
      </c>
      <c r="AD241" s="32">
        <f t="shared" si="74"/>
        <v>0</v>
      </c>
      <c r="AE241" s="9">
        <f t="shared" si="64"/>
        <v>0</v>
      </c>
      <c r="AF241" s="101" t="str">
        <f t="shared" si="75"/>
        <v/>
      </c>
    </row>
    <row r="242" spans="3:32" ht="30" customHeight="1" x14ac:dyDescent="0.3">
      <c r="C242" s="8">
        <v>192</v>
      </c>
      <c r="D242" s="100"/>
      <c r="E242" s="35"/>
      <c r="F242" s="44" t="str">
        <f>IFERROR(VLOOKUP(E242,Datengrundlage!$A$4:$M$502,2,FALSE),(""))</f>
        <v/>
      </c>
      <c r="G242" s="36" t="s">
        <v>55</v>
      </c>
      <c r="H242" s="44" t="str">
        <f>IFERROR(IF(AND(OR(E242=250,E242=434),G242="großkörnig"),"Leguminosenmischung, großkörnig",IF(AND(OR(E242=250,E242=434),G242="kleinkörnig"),"Leguminosenmischung, kleinkörnig",VLOOKUP(E242,Datengrundlage!$A$4:$M$502,6,FALSE))),"")</f>
        <v/>
      </c>
      <c r="I242" s="44" t="str">
        <f>IFERROR(VLOOKUP(E242,Datengrundlage!$A$4:$M$502,3,FALSE),"")</f>
        <v/>
      </c>
      <c r="J242" s="110" t="str">
        <f>IFERROR(VLOOKUP(E242,Datengrundlage!$A$3:$O$502,15,FALSE),"")</f>
        <v/>
      </c>
      <c r="K242" s="110" t="str">
        <f>IFERROR(VLOOKUP(E242,Datengrundlage!$A$3:$P$502,16,FALSE),"")</f>
        <v/>
      </c>
      <c r="L242" s="37"/>
      <c r="M242" s="48" t="str">
        <f t="shared" si="65"/>
        <v/>
      </c>
      <c r="N242" s="31">
        <f t="shared" si="66"/>
        <v>0</v>
      </c>
      <c r="O242" s="31" t="str">
        <f t="shared" si="67"/>
        <v/>
      </c>
      <c r="P242" s="31" t="str">
        <f t="shared" si="68"/>
        <v/>
      </c>
      <c r="Q242" s="631" t="s">
        <v>55</v>
      </c>
      <c r="R242" s="157">
        <f t="shared" si="62"/>
        <v>0</v>
      </c>
      <c r="S242" s="30" t="str">
        <f>IFERROR(IF(VLOOKUP(E242,Datengrundlage!$A$4:$M$502,10,FALSE)="x","ja",""),"")</f>
        <v/>
      </c>
      <c r="T242" s="30" t="str">
        <f>IFERROR(IF(VLOOKUP(E242,Datengrundlage!$A$4:$M$502,11,FALSE)="x","ja",""),"")</f>
        <v/>
      </c>
      <c r="U242" s="30" t="str">
        <f>IFERROR(IF(VLOOKUP(E242,Datengrundlage!$A$4:$M$502,12,FALSE)="x","ja",""),"")</f>
        <v/>
      </c>
      <c r="V242" s="110" t="str">
        <f>IFERROR(IF(Q242="ja",VLOOKUP(E242,Datengrundlage!$A$4:$M$502,13,FALSE),""),"")</f>
        <v/>
      </c>
      <c r="W242" s="8" t="str">
        <f t="shared" si="63"/>
        <v/>
      </c>
      <c r="X242" s="124" t="s">
        <v>54</v>
      </c>
      <c r="Y242" s="32">
        <f t="shared" si="69"/>
        <v>0</v>
      </c>
      <c r="Z242" s="32">
        <f t="shared" si="70"/>
        <v>0</v>
      </c>
      <c r="AA242" s="32">
        <f t="shared" si="71"/>
        <v>0</v>
      </c>
      <c r="AB242" s="32">
        <f t="shared" si="72"/>
        <v>0</v>
      </c>
      <c r="AC242" s="32">
        <f t="shared" si="73"/>
        <v>0</v>
      </c>
      <c r="AD242" s="32">
        <f t="shared" si="74"/>
        <v>0</v>
      </c>
      <c r="AE242" s="9">
        <f t="shared" si="64"/>
        <v>0</v>
      </c>
      <c r="AF242" s="101" t="str">
        <f t="shared" si="75"/>
        <v/>
      </c>
    </row>
    <row r="243" spans="3:32" ht="30" customHeight="1" x14ac:dyDescent="0.3">
      <c r="C243" s="8">
        <v>193</v>
      </c>
      <c r="D243" s="100"/>
      <c r="E243" s="35"/>
      <c r="F243" s="44" t="str">
        <f>IFERROR(VLOOKUP(E243,Datengrundlage!$A$4:$M$502,2,FALSE),(""))</f>
        <v/>
      </c>
      <c r="G243" s="36" t="s">
        <v>55</v>
      </c>
      <c r="H243" s="44" t="str">
        <f>IFERROR(IF(AND(OR(E243=250,E243=434),G243="großkörnig"),"Leguminosenmischung, großkörnig",IF(AND(OR(E243=250,E243=434),G243="kleinkörnig"),"Leguminosenmischung, kleinkörnig",VLOOKUP(E243,Datengrundlage!$A$4:$M$502,6,FALSE))),"")</f>
        <v/>
      </c>
      <c r="I243" s="44" t="str">
        <f>IFERROR(VLOOKUP(E243,Datengrundlage!$A$4:$M$502,3,FALSE),"")</f>
        <v/>
      </c>
      <c r="J243" s="110" t="str">
        <f>IFERROR(VLOOKUP(E243,Datengrundlage!$A$3:$O$502,15,FALSE),"")</f>
        <v/>
      </c>
      <c r="K243" s="110" t="str">
        <f>IFERROR(VLOOKUP(E243,Datengrundlage!$A$3:$P$502,16,FALSE),"")</f>
        <v/>
      </c>
      <c r="L243" s="37"/>
      <c r="M243" s="48" t="str">
        <f t="shared" ref="M243:M250" si="76">IFERROR(IF(AND(OR(I243="AL",I243="DK FF"),F243&lt;&gt;"",I243&lt;&gt;""),(L243/$F$45)*100,IF(AND(OR(I243&lt;&gt;"AL",I243&lt;&gt;"DK FF"),I243&lt;&gt;""),"kein Ackerland","")),"")</f>
        <v/>
      </c>
      <c r="N243" s="31">
        <f t="shared" ref="N243:N250" si="77">IF(K243="0",SUMIF($E$51:$E$250,E243,$M$51:$M$250),SUMIF($J$51:$J$250,J243,$M$51:$M$250))</f>
        <v>0</v>
      </c>
      <c r="O243" s="31" t="str">
        <f t="shared" ref="O243:O250" si="78">IF(AND(N243&lt;10,N243&lt;&gt;0,M243&lt;&gt;"kein Ackerland",E243&lt;&gt;610,E243&lt;&gt;650,E243&lt;&gt;720),"X","")</f>
        <v/>
      </c>
      <c r="P243" s="31" t="str">
        <f t="shared" ref="P243:P250" si="79">IF(OR(E243=610,E243=650,E243=720),"X","")</f>
        <v/>
      </c>
      <c r="Q243" s="631" t="s">
        <v>55</v>
      </c>
      <c r="R243" s="157">
        <f t="shared" si="62"/>
        <v>0</v>
      </c>
      <c r="S243" s="30" t="str">
        <f>IFERROR(IF(VLOOKUP(E243,Datengrundlage!$A$4:$M$502,10,FALSE)="x","ja",""),"")</f>
        <v/>
      </c>
      <c r="T243" s="30" t="str">
        <f>IFERROR(IF(VLOOKUP(E243,Datengrundlage!$A$4:$M$502,11,FALSE)="x","ja",""),"")</f>
        <v/>
      </c>
      <c r="U243" s="30" t="str">
        <f>IFERROR(IF(VLOOKUP(E243,Datengrundlage!$A$4:$M$502,12,FALSE)="x","ja",""),"")</f>
        <v/>
      </c>
      <c r="V243" s="110" t="str">
        <f>IFERROR(IF(Q243="ja",VLOOKUP(E243,Datengrundlage!$A$4:$M$502,13,FALSE),""),"")</f>
        <v/>
      </c>
      <c r="W243" s="8" t="str">
        <f t="shared" si="63"/>
        <v/>
      </c>
      <c r="X243" s="124" t="s">
        <v>54</v>
      </c>
      <c r="Y243" s="32">
        <f t="shared" ref="Y243:Y250" si="80">IF(AND($E$9="Förderung erscheint möglich (bitte prüfen)",I243="AL",$F$34="45 €/ha (in 2023)"),L243*45,IF(AND($E$9="Förderung erscheint möglich (bitte prüfen)",I243="AL",$F$34="60 €/ha (ab 2024)"),L243*60,0))</f>
        <v>0</v>
      </c>
      <c r="Z243" s="32">
        <f t="shared" ref="Z243:Z250" si="81">IF(AND($Z$13="Voraussetzungen erfüllt",$F$39="konventionell",I243="AL",X243="ja",H243&lt;&gt;"AUKM"),L243*$AB$11,IF(AND($Z$13="Voraussetzungen erfüllt",$F$39="ökologisch",I243="AL",X243="ja",H243&lt;&gt;"AUKM"),L243*$AB$12,0))</f>
        <v>0</v>
      </c>
      <c r="AA243" s="32">
        <f t="shared" ref="AA243:AA250" si="82">IF(AND($Z$19="Voraussetzungen erfüllt",$F$39="konventionell",I243="AL",X243="ja",H243&lt;&gt;"AUKM"),L243*$AB$15,IF(AND($Z$19="Voraussetzungen erfüllt",$F$39="ökologisch",I243="AL",X243="ja",H243&lt;&gt;"AUKM"),L243*$AB$16,0))</f>
        <v>0</v>
      </c>
      <c r="AB243" s="32">
        <f t="shared" ref="AB243:AB250" si="83">IF(AND($Z$23="Voraussetzungen erfüllt",$F$39="konventionell",I243="AL",X243="ja",H243&lt;&gt;"AUKM"),L243*$AB$21,IF(AND($Z$23="Voraussetzungen erfüllt",$F$39="ökologisch",I243="AL",X243="ja",H243&lt;&gt;"AUKM"),L243*$AB$22,0))</f>
        <v>0</v>
      </c>
      <c r="AC243" s="32">
        <f t="shared" ref="AC243:AC250" si="84">IF(AND($Z$33="Voraussetzungen erfüllt",$F$39="konventionell",I243="AL",X243="ja",H243&lt;&gt;"AUKM"),L243*$AB$29,IF(AND($Z$33="Voraussetzungen erfüllt",$F$39="ökologisch",I243="AL",X243="ja",H243&lt;&gt;"AUKM"),L243*$AB$30,0))</f>
        <v>0</v>
      </c>
      <c r="AD243" s="32">
        <f t="shared" ref="AD243:AD250" si="85">IF(AND($Z$27="Voraussetzungen erfüllt",$F$39="konventionell",I243="AL",X243="ja",Q243="ja",H243&lt;&gt;"AUKM"),R243*$AB$25,IF(AND($Z$27="Voraussetzungen erfüllt",$F$39="ökologisch",I243="AL",X243="ja",Q243="ja",H243&lt;&gt;"AUKM"),R243*$AB$26,0))</f>
        <v>0</v>
      </c>
      <c r="AE243" s="9">
        <f t="shared" si="64"/>
        <v>0</v>
      </c>
      <c r="AF243" s="101" t="str">
        <f t="shared" ref="AF243:AF250" si="86">IF(AND(N243&gt;30,E243&lt;&gt;610,E243&lt;&gt;650,E243&lt;&gt;720),"Flächenanteil dieser Hauptfruchtart ist größer als 30 % (gilt nicht bei beetweisem Anbau)",IF(AND(G243&lt;&gt;"nein",OR(E243&lt;&gt;250,E243&lt;&gt;434)),"Gemengepartner nur bei NC 250 und 434 wählen",IF(AND(V243&gt;0.25,V243&lt;&gt;"",V243&lt;&gt;"nicht förderfähig"),"Der C-Faktor der Kultur ist &gt; 0,25, eine Mulchsaat ist verpflichtend",IF(AND($B$16&gt;3,$F$39=" - bitte wählen -"),"Bitte die Wirtschaftsform auswählen",IF(R243&gt;L243,"Flächenanteil in KWasser2 größer als Gesamtfläche, bitte korrigieren","")))))</f>
        <v/>
      </c>
    </row>
    <row r="244" spans="3:32" ht="30" customHeight="1" x14ac:dyDescent="0.3">
      <c r="C244" s="8">
        <v>194</v>
      </c>
      <c r="D244" s="100"/>
      <c r="E244" s="35"/>
      <c r="F244" s="44" t="str">
        <f>IFERROR(VLOOKUP(E244,Datengrundlage!$A$4:$M$502,2,FALSE),(""))</f>
        <v/>
      </c>
      <c r="G244" s="36" t="s">
        <v>55</v>
      </c>
      <c r="H244" s="44" t="str">
        <f>IFERROR(IF(AND(OR(E244=250,E244=434),G244="großkörnig"),"Leguminosenmischung, großkörnig",IF(AND(OR(E244=250,E244=434),G244="kleinkörnig"),"Leguminosenmischung, kleinkörnig",VLOOKUP(E244,Datengrundlage!$A$4:$M$502,6,FALSE))),"")</f>
        <v/>
      </c>
      <c r="I244" s="44" t="str">
        <f>IFERROR(VLOOKUP(E244,Datengrundlage!$A$4:$M$502,3,FALSE),"")</f>
        <v/>
      </c>
      <c r="J244" s="110" t="str">
        <f>IFERROR(VLOOKUP(E244,Datengrundlage!$A$3:$O$502,15,FALSE),"")</f>
        <v/>
      </c>
      <c r="K244" s="110" t="str">
        <f>IFERROR(VLOOKUP(E244,Datengrundlage!$A$3:$P$502,16,FALSE),"")</f>
        <v/>
      </c>
      <c r="L244" s="37"/>
      <c r="M244" s="48" t="str">
        <f t="shared" si="76"/>
        <v/>
      </c>
      <c r="N244" s="31">
        <f t="shared" si="77"/>
        <v>0</v>
      </c>
      <c r="O244" s="31" t="str">
        <f t="shared" si="78"/>
        <v/>
      </c>
      <c r="P244" s="31" t="str">
        <f t="shared" si="79"/>
        <v/>
      </c>
      <c r="Q244" s="631" t="s">
        <v>55</v>
      </c>
      <c r="R244" s="157">
        <f t="shared" ref="R244:R250" si="87">IF(Q244="ja",L244,0)</f>
        <v>0</v>
      </c>
      <c r="S244" s="30" t="str">
        <f>IFERROR(IF(VLOOKUP(E244,Datengrundlage!$A$4:$M$502,10,FALSE)="x","ja",""),"")</f>
        <v/>
      </c>
      <c r="T244" s="30" t="str">
        <f>IFERROR(IF(VLOOKUP(E244,Datengrundlage!$A$4:$M$502,11,FALSE)="x","ja",""),"")</f>
        <v/>
      </c>
      <c r="U244" s="30" t="str">
        <f>IFERROR(IF(VLOOKUP(E244,Datengrundlage!$A$4:$M$502,12,FALSE)="x","ja",""),"")</f>
        <v/>
      </c>
      <c r="V244" s="110" t="str">
        <f>IFERROR(IF(Q244="ja",VLOOKUP(E244,Datengrundlage!$A$4:$M$502,13,FALSE),""),"")</f>
        <v/>
      </c>
      <c r="W244" s="8" t="str">
        <f t="shared" ref="W244:W250" si="88">IFERROR(R244*V244,"")</f>
        <v/>
      </c>
      <c r="X244" s="124" t="s">
        <v>54</v>
      </c>
      <c r="Y244" s="32">
        <f t="shared" si="80"/>
        <v>0</v>
      </c>
      <c r="Z244" s="32">
        <f t="shared" si="81"/>
        <v>0</v>
      </c>
      <c r="AA244" s="32">
        <f t="shared" si="82"/>
        <v>0</v>
      </c>
      <c r="AB244" s="32">
        <f t="shared" si="83"/>
        <v>0</v>
      </c>
      <c r="AC244" s="32">
        <f t="shared" si="84"/>
        <v>0</v>
      </c>
      <c r="AD244" s="32">
        <f t="shared" si="85"/>
        <v>0</v>
      </c>
      <c r="AE244" s="9">
        <f t="shared" ref="AE244:AE250" si="89">SUM(Y244:AD244)</f>
        <v>0</v>
      </c>
      <c r="AF244" s="101" t="str">
        <f t="shared" si="86"/>
        <v/>
      </c>
    </row>
    <row r="245" spans="3:32" ht="30" customHeight="1" x14ac:dyDescent="0.3">
      <c r="C245" s="8">
        <v>195</v>
      </c>
      <c r="D245" s="100"/>
      <c r="E245" s="35"/>
      <c r="F245" s="44" t="str">
        <f>IFERROR(VLOOKUP(E245,Datengrundlage!$A$4:$M$502,2,FALSE),(""))</f>
        <v/>
      </c>
      <c r="G245" s="36" t="s">
        <v>55</v>
      </c>
      <c r="H245" s="44" t="str">
        <f>IFERROR(IF(AND(OR(E245=250,E245=434),G245="großkörnig"),"Leguminosenmischung, großkörnig",IF(AND(OR(E245=250,E245=434),G245="kleinkörnig"),"Leguminosenmischung, kleinkörnig",VLOOKUP(E245,Datengrundlage!$A$4:$M$502,6,FALSE))),"")</f>
        <v/>
      </c>
      <c r="I245" s="44" t="str">
        <f>IFERROR(VLOOKUP(E245,Datengrundlage!$A$4:$M$502,3,FALSE),"")</f>
        <v/>
      </c>
      <c r="J245" s="110" t="str">
        <f>IFERROR(VLOOKUP(E245,Datengrundlage!$A$3:$O$502,15,FALSE),"")</f>
        <v/>
      </c>
      <c r="K245" s="110" t="str">
        <f>IFERROR(VLOOKUP(E245,Datengrundlage!$A$3:$P$502,16,FALSE),"")</f>
        <v/>
      </c>
      <c r="L245" s="37"/>
      <c r="M245" s="48" t="str">
        <f t="shared" si="76"/>
        <v/>
      </c>
      <c r="N245" s="31">
        <f t="shared" si="77"/>
        <v>0</v>
      </c>
      <c r="O245" s="31" t="str">
        <f t="shared" si="78"/>
        <v/>
      </c>
      <c r="P245" s="31" t="str">
        <f t="shared" si="79"/>
        <v/>
      </c>
      <c r="Q245" s="631" t="s">
        <v>55</v>
      </c>
      <c r="R245" s="157">
        <f t="shared" si="87"/>
        <v>0</v>
      </c>
      <c r="S245" s="30" t="str">
        <f>IFERROR(IF(VLOOKUP(E245,Datengrundlage!$A$4:$M$502,10,FALSE)="x","ja",""),"")</f>
        <v/>
      </c>
      <c r="T245" s="30" t="str">
        <f>IFERROR(IF(VLOOKUP(E245,Datengrundlage!$A$4:$M$502,11,FALSE)="x","ja",""),"")</f>
        <v/>
      </c>
      <c r="U245" s="30" t="str">
        <f>IFERROR(IF(VLOOKUP(E245,Datengrundlage!$A$4:$M$502,12,FALSE)="x","ja",""),"")</f>
        <v/>
      </c>
      <c r="V245" s="110" t="str">
        <f>IFERROR(IF(Q245="ja",VLOOKUP(E245,Datengrundlage!$A$4:$M$502,13,FALSE),""),"")</f>
        <v/>
      </c>
      <c r="W245" s="8" t="str">
        <f t="shared" si="88"/>
        <v/>
      </c>
      <c r="X245" s="124" t="s">
        <v>54</v>
      </c>
      <c r="Y245" s="32">
        <f t="shared" si="80"/>
        <v>0</v>
      </c>
      <c r="Z245" s="32">
        <f t="shared" si="81"/>
        <v>0</v>
      </c>
      <c r="AA245" s="32">
        <f t="shared" si="82"/>
        <v>0</v>
      </c>
      <c r="AB245" s="32">
        <f t="shared" si="83"/>
        <v>0</v>
      </c>
      <c r="AC245" s="32">
        <f t="shared" si="84"/>
        <v>0</v>
      </c>
      <c r="AD245" s="32">
        <f t="shared" si="85"/>
        <v>0</v>
      </c>
      <c r="AE245" s="9">
        <f t="shared" si="89"/>
        <v>0</v>
      </c>
      <c r="AF245" s="101" t="str">
        <f t="shared" si="86"/>
        <v/>
      </c>
    </row>
    <row r="246" spans="3:32" ht="30" customHeight="1" x14ac:dyDescent="0.3">
      <c r="C246" s="8">
        <v>196</v>
      </c>
      <c r="D246" s="100"/>
      <c r="E246" s="35"/>
      <c r="F246" s="44" t="str">
        <f>IFERROR(VLOOKUP(E246,Datengrundlage!$A$4:$M$502,2,FALSE),(""))</f>
        <v/>
      </c>
      <c r="G246" s="36" t="s">
        <v>55</v>
      </c>
      <c r="H246" s="44" t="str">
        <f>IFERROR(IF(AND(OR(E246=250,E246=434),G246="großkörnig"),"Leguminosenmischung, großkörnig",IF(AND(OR(E246=250,E246=434),G246="kleinkörnig"),"Leguminosenmischung, kleinkörnig",VLOOKUP(E246,Datengrundlage!$A$4:$M$502,6,FALSE))),"")</f>
        <v/>
      </c>
      <c r="I246" s="44" t="str">
        <f>IFERROR(VLOOKUP(E246,Datengrundlage!$A$4:$M$502,3,FALSE),"")</f>
        <v/>
      </c>
      <c r="J246" s="110" t="str">
        <f>IFERROR(VLOOKUP(E246,Datengrundlage!$A$3:$O$502,15,FALSE),"")</f>
        <v/>
      </c>
      <c r="K246" s="110" t="str">
        <f>IFERROR(VLOOKUP(E246,Datengrundlage!$A$3:$P$502,16,FALSE),"")</f>
        <v/>
      </c>
      <c r="L246" s="37"/>
      <c r="M246" s="48" t="str">
        <f t="shared" si="76"/>
        <v/>
      </c>
      <c r="N246" s="31">
        <f t="shared" si="77"/>
        <v>0</v>
      </c>
      <c r="O246" s="31" t="str">
        <f t="shared" si="78"/>
        <v/>
      </c>
      <c r="P246" s="31" t="str">
        <f t="shared" si="79"/>
        <v/>
      </c>
      <c r="Q246" s="631" t="s">
        <v>55</v>
      </c>
      <c r="R246" s="157">
        <f t="shared" si="87"/>
        <v>0</v>
      </c>
      <c r="S246" s="30" t="str">
        <f>IFERROR(IF(VLOOKUP(E246,Datengrundlage!$A$4:$M$502,10,FALSE)="x","ja",""),"")</f>
        <v/>
      </c>
      <c r="T246" s="30" t="str">
        <f>IFERROR(IF(VLOOKUP(E246,Datengrundlage!$A$4:$M$502,11,FALSE)="x","ja",""),"")</f>
        <v/>
      </c>
      <c r="U246" s="30" t="str">
        <f>IFERROR(IF(VLOOKUP(E246,Datengrundlage!$A$4:$M$502,12,FALSE)="x","ja",""),"")</f>
        <v/>
      </c>
      <c r="V246" s="110" t="str">
        <f>IFERROR(IF(Q246="ja",VLOOKUP(E246,Datengrundlage!$A$4:$M$502,13,FALSE),""),"")</f>
        <v/>
      </c>
      <c r="W246" s="8" t="str">
        <f t="shared" si="88"/>
        <v/>
      </c>
      <c r="X246" s="124" t="s">
        <v>54</v>
      </c>
      <c r="Y246" s="32">
        <f t="shared" si="80"/>
        <v>0</v>
      </c>
      <c r="Z246" s="32">
        <f t="shared" si="81"/>
        <v>0</v>
      </c>
      <c r="AA246" s="32">
        <f t="shared" si="82"/>
        <v>0</v>
      </c>
      <c r="AB246" s="32">
        <f t="shared" si="83"/>
        <v>0</v>
      </c>
      <c r="AC246" s="32">
        <f t="shared" si="84"/>
        <v>0</v>
      </c>
      <c r="AD246" s="32">
        <f t="shared" si="85"/>
        <v>0</v>
      </c>
      <c r="AE246" s="9">
        <f t="shared" si="89"/>
        <v>0</v>
      </c>
      <c r="AF246" s="101" t="str">
        <f t="shared" si="86"/>
        <v/>
      </c>
    </row>
    <row r="247" spans="3:32" ht="30" customHeight="1" x14ac:dyDescent="0.3">
      <c r="C247" s="8">
        <v>197</v>
      </c>
      <c r="D247" s="100"/>
      <c r="E247" s="35"/>
      <c r="F247" s="44" t="str">
        <f>IFERROR(VLOOKUP(E247,Datengrundlage!$A$4:$M$502,2,FALSE),(""))</f>
        <v/>
      </c>
      <c r="G247" s="36" t="s">
        <v>55</v>
      </c>
      <c r="H247" s="44" t="str">
        <f>IFERROR(IF(AND(OR(E247=250,E247=434),G247="großkörnig"),"Leguminosenmischung, großkörnig",IF(AND(OR(E247=250,E247=434),G247="kleinkörnig"),"Leguminosenmischung, kleinkörnig",VLOOKUP(E247,Datengrundlage!$A$4:$M$502,6,FALSE))),"")</f>
        <v/>
      </c>
      <c r="I247" s="44" t="str">
        <f>IFERROR(VLOOKUP(E247,Datengrundlage!$A$4:$M$502,3,FALSE),"")</f>
        <v/>
      </c>
      <c r="J247" s="110" t="str">
        <f>IFERROR(VLOOKUP(E247,Datengrundlage!$A$3:$O$502,15,FALSE),"")</f>
        <v/>
      </c>
      <c r="K247" s="110" t="str">
        <f>IFERROR(VLOOKUP(E247,Datengrundlage!$A$3:$P$502,16,FALSE),"")</f>
        <v/>
      </c>
      <c r="L247" s="37"/>
      <c r="M247" s="48" t="str">
        <f t="shared" si="76"/>
        <v/>
      </c>
      <c r="N247" s="31">
        <f t="shared" si="77"/>
        <v>0</v>
      </c>
      <c r="O247" s="31" t="str">
        <f t="shared" si="78"/>
        <v/>
      </c>
      <c r="P247" s="31" t="str">
        <f t="shared" si="79"/>
        <v/>
      </c>
      <c r="Q247" s="631" t="s">
        <v>55</v>
      </c>
      <c r="R247" s="157">
        <f t="shared" si="87"/>
        <v>0</v>
      </c>
      <c r="S247" s="30" t="str">
        <f>IFERROR(IF(VLOOKUP(E247,Datengrundlage!$A$4:$M$502,10,FALSE)="x","ja",""),"")</f>
        <v/>
      </c>
      <c r="T247" s="30" t="str">
        <f>IFERROR(IF(VLOOKUP(E247,Datengrundlage!$A$4:$M$502,11,FALSE)="x","ja",""),"")</f>
        <v/>
      </c>
      <c r="U247" s="30" t="str">
        <f>IFERROR(IF(VLOOKUP(E247,Datengrundlage!$A$4:$M$502,12,FALSE)="x","ja",""),"")</f>
        <v/>
      </c>
      <c r="V247" s="110" t="str">
        <f>IFERROR(IF(Q247="ja",VLOOKUP(E247,Datengrundlage!$A$4:$M$502,13,FALSE),""),"")</f>
        <v/>
      </c>
      <c r="W247" s="8" t="str">
        <f t="shared" si="88"/>
        <v/>
      </c>
      <c r="X247" s="124" t="s">
        <v>54</v>
      </c>
      <c r="Y247" s="32">
        <f t="shared" si="80"/>
        <v>0</v>
      </c>
      <c r="Z247" s="32">
        <f t="shared" si="81"/>
        <v>0</v>
      </c>
      <c r="AA247" s="32">
        <f t="shared" si="82"/>
        <v>0</v>
      </c>
      <c r="AB247" s="32">
        <f t="shared" si="83"/>
        <v>0</v>
      </c>
      <c r="AC247" s="32">
        <f t="shared" si="84"/>
        <v>0</v>
      </c>
      <c r="AD247" s="32">
        <f t="shared" si="85"/>
        <v>0</v>
      </c>
      <c r="AE247" s="9">
        <f t="shared" si="89"/>
        <v>0</v>
      </c>
      <c r="AF247" s="101" t="str">
        <f t="shared" si="86"/>
        <v/>
      </c>
    </row>
    <row r="248" spans="3:32" ht="30" customHeight="1" x14ac:dyDescent="0.3">
      <c r="C248" s="8">
        <v>198</v>
      </c>
      <c r="D248" s="100"/>
      <c r="E248" s="35"/>
      <c r="F248" s="44" t="str">
        <f>IFERROR(VLOOKUP(E248,Datengrundlage!$A$4:$M$502,2,FALSE),(""))</f>
        <v/>
      </c>
      <c r="G248" s="36" t="s">
        <v>55</v>
      </c>
      <c r="H248" s="44" t="str">
        <f>IFERROR(IF(AND(OR(E248=250,E248=434),G248="großkörnig"),"Leguminosenmischung, großkörnig",IF(AND(OR(E248=250,E248=434),G248="kleinkörnig"),"Leguminosenmischung, kleinkörnig",VLOOKUP(E248,Datengrundlage!$A$4:$M$502,6,FALSE))),"")</f>
        <v/>
      </c>
      <c r="I248" s="44" t="str">
        <f>IFERROR(VLOOKUP(E248,Datengrundlage!$A$4:$M$502,3,FALSE),"")</f>
        <v/>
      </c>
      <c r="J248" s="110" t="str">
        <f>IFERROR(VLOOKUP(E248,Datengrundlage!$A$3:$O$502,15,FALSE),"")</f>
        <v/>
      </c>
      <c r="K248" s="110" t="str">
        <f>IFERROR(VLOOKUP(E248,Datengrundlage!$A$3:$P$502,16,FALSE),"")</f>
        <v/>
      </c>
      <c r="L248" s="37"/>
      <c r="M248" s="48" t="str">
        <f t="shared" si="76"/>
        <v/>
      </c>
      <c r="N248" s="31">
        <f t="shared" si="77"/>
        <v>0</v>
      </c>
      <c r="O248" s="31" t="str">
        <f t="shared" si="78"/>
        <v/>
      </c>
      <c r="P248" s="31" t="str">
        <f t="shared" si="79"/>
        <v/>
      </c>
      <c r="Q248" s="631" t="s">
        <v>55</v>
      </c>
      <c r="R248" s="157">
        <f t="shared" si="87"/>
        <v>0</v>
      </c>
      <c r="S248" s="30" t="str">
        <f>IFERROR(IF(VLOOKUP(E248,Datengrundlage!$A$4:$M$502,10,FALSE)="x","ja",""),"")</f>
        <v/>
      </c>
      <c r="T248" s="30" t="str">
        <f>IFERROR(IF(VLOOKUP(E248,Datengrundlage!$A$4:$M$502,11,FALSE)="x","ja",""),"")</f>
        <v/>
      </c>
      <c r="U248" s="30" t="str">
        <f>IFERROR(IF(VLOOKUP(E248,Datengrundlage!$A$4:$M$502,12,FALSE)="x","ja",""),"")</f>
        <v/>
      </c>
      <c r="V248" s="110" t="str">
        <f>IFERROR(IF(Q248="ja",VLOOKUP(E248,Datengrundlage!$A$4:$M$502,13,FALSE),""),"")</f>
        <v/>
      </c>
      <c r="W248" s="8" t="str">
        <f t="shared" si="88"/>
        <v/>
      </c>
      <c r="X248" s="124" t="s">
        <v>54</v>
      </c>
      <c r="Y248" s="32">
        <f t="shared" si="80"/>
        <v>0</v>
      </c>
      <c r="Z248" s="32">
        <f t="shared" si="81"/>
        <v>0</v>
      </c>
      <c r="AA248" s="32">
        <f t="shared" si="82"/>
        <v>0</v>
      </c>
      <c r="AB248" s="32">
        <f t="shared" si="83"/>
        <v>0</v>
      </c>
      <c r="AC248" s="32">
        <f t="shared" si="84"/>
        <v>0</v>
      </c>
      <c r="AD248" s="32">
        <f t="shared" si="85"/>
        <v>0</v>
      </c>
      <c r="AE248" s="9">
        <f t="shared" si="89"/>
        <v>0</v>
      </c>
      <c r="AF248" s="101" t="str">
        <f t="shared" si="86"/>
        <v/>
      </c>
    </row>
    <row r="249" spans="3:32" ht="30" customHeight="1" x14ac:dyDescent="0.3">
      <c r="C249" s="8">
        <v>199</v>
      </c>
      <c r="D249" s="100"/>
      <c r="E249" s="35"/>
      <c r="F249" s="44" t="str">
        <f>IFERROR(VLOOKUP(E249,Datengrundlage!$A$4:$M$502,2,FALSE),(""))</f>
        <v/>
      </c>
      <c r="G249" s="36" t="s">
        <v>55</v>
      </c>
      <c r="H249" s="44" t="str">
        <f>IFERROR(IF(AND(OR(E249=250,E249=434),G249="großkörnig"),"Leguminosenmischung, großkörnig",IF(AND(OR(E249=250,E249=434),G249="kleinkörnig"),"Leguminosenmischung, kleinkörnig",VLOOKUP(E249,Datengrundlage!$A$4:$M$502,6,FALSE))),"")</f>
        <v/>
      </c>
      <c r="I249" s="44" t="str">
        <f>IFERROR(VLOOKUP(E249,Datengrundlage!$A$4:$M$502,3,FALSE),"")</f>
        <v/>
      </c>
      <c r="J249" s="110" t="str">
        <f>IFERROR(VLOOKUP(E249,Datengrundlage!$A$3:$O$502,15,FALSE),"")</f>
        <v/>
      </c>
      <c r="K249" s="110" t="str">
        <f>IFERROR(VLOOKUP(E249,Datengrundlage!$A$3:$P$502,16,FALSE),"")</f>
        <v/>
      </c>
      <c r="L249" s="37"/>
      <c r="M249" s="48" t="str">
        <f t="shared" si="76"/>
        <v/>
      </c>
      <c r="N249" s="31">
        <f t="shared" si="77"/>
        <v>0</v>
      </c>
      <c r="O249" s="31" t="str">
        <f t="shared" si="78"/>
        <v/>
      </c>
      <c r="P249" s="31" t="str">
        <f t="shared" si="79"/>
        <v/>
      </c>
      <c r="Q249" s="631" t="s">
        <v>55</v>
      </c>
      <c r="R249" s="157">
        <f t="shared" si="87"/>
        <v>0</v>
      </c>
      <c r="S249" s="30" t="str">
        <f>IFERROR(IF(VLOOKUP(E249,Datengrundlage!$A$4:$M$502,10,FALSE)="x","ja",""),"")</f>
        <v/>
      </c>
      <c r="T249" s="30" t="str">
        <f>IFERROR(IF(VLOOKUP(E249,Datengrundlage!$A$4:$M$502,11,FALSE)="x","ja",""),"")</f>
        <v/>
      </c>
      <c r="U249" s="30" t="str">
        <f>IFERROR(IF(VLOOKUP(E249,Datengrundlage!$A$4:$M$502,12,FALSE)="x","ja",""),"")</f>
        <v/>
      </c>
      <c r="V249" s="110" t="str">
        <f>IFERROR(IF(Q249="ja",VLOOKUP(E249,Datengrundlage!$A$4:$M$502,13,FALSE),""),"")</f>
        <v/>
      </c>
      <c r="W249" s="8" t="str">
        <f t="shared" si="88"/>
        <v/>
      </c>
      <c r="X249" s="124" t="s">
        <v>54</v>
      </c>
      <c r="Y249" s="32">
        <f t="shared" si="80"/>
        <v>0</v>
      </c>
      <c r="Z249" s="32">
        <f t="shared" si="81"/>
        <v>0</v>
      </c>
      <c r="AA249" s="32">
        <f t="shared" si="82"/>
        <v>0</v>
      </c>
      <c r="AB249" s="32">
        <f t="shared" si="83"/>
        <v>0</v>
      </c>
      <c r="AC249" s="32">
        <f t="shared" si="84"/>
        <v>0</v>
      </c>
      <c r="AD249" s="32">
        <f t="shared" si="85"/>
        <v>0</v>
      </c>
      <c r="AE249" s="9">
        <f t="shared" si="89"/>
        <v>0</v>
      </c>
      <c r="AF249" s="101" t="str">
        <f t="shared" si="86"/>
        <v/>
      </c>
    </row>
    <row r="250" spans="3:32" ht="30" customHeight="1" x14ac:dyDescent="0.3">
      <c r="C250" s="8">
        <v>200</v>
      </c>
      <c r="D250" s="100"/>
      <c r="E250" s="35"/>
      <c r="F250" s="44" t="str">
        <f>IFERROR(VLOOKUP(E250,Datengrundlage!$A$4:$M$502,2,FALSE),(""))</f>
        <v/>
      </c>
      <c r="G250" s="36" t="s">
        <v>55</v>
      </c>
      <c r="H250" s="44" t="str">
        <f>IFERROR(IF(AND(OR(E250=250,E250=434),G250="großkörnig"),"Leguminosenmischung, großkörnig",IF(AND(OR(E250=250,E250=434),G250="kleinkörnig"),"Leguminosenmischung, kleinkörnig",VLOOKUP(E250,Datengrundlage!$A$4:$M$502,6,FALSE))),"")</f>
        <v/>
      </c>
      <c r="I250" s="44" t="str">
        <f>IFERROR(VLOOKUP(E250,Datengrundlage!$A$4:$M$502,3,FALSE),"")</f>
        <v/>
      </c>
      <c r="J250" s="110" t="str">
        <f>IFERROR(VLOOKUP(E250,Datengrundlage!$A$3:$O$502,15,FALSE),"")</f>
        <v/>
      </c>
      <c r="K250" s="110" t="str">
        <f>IFERROR(VLOOKUP(E250,Datengrundlage!$A$3:$P$502,16,FALSE),"")</f>
        <v/>
      </c>
      <c r="L250" s="37"/>
      <c r="M250" s="48" t="str">
        <f t="shared" si="76"/>
        <v/>
      </c>
      <c r="N250" s="31">
        <f t="shared" si="77"/>
        <v>0</v>
      </c>
      <c r="O250" s="31" t="str">
        <f t="shared" si="78"/>
        <v/>
      </c>
      <c r="P250" s="31" t="str">
        <f t="shared" si="79"/>
        <v/>
      </c>
      <c r="Q250" s="631" t="s">
        <v>55</v>
      </c>
      <c r="R250" s="157">
        <f t="shared" si="87"/>
        <v>0</v>
      </c>
      <c r="S250" s="30" t="str">
        <f>IFERROR(IF(VLOOKUP(E250,Datengrundlage!$A$4:$M$502,10,FALSE)="x","ja",""),"")</f>
        <v/>
      </c>
      <c r="T250" s="30" t="str">
        <f>IFERROR(IF(VLOOKUP(E250,Datengrundlage!$A$4:$M$502,11,FALSE)="x","ja",""),"")</f>
        <v/>
      </c>
      <c r="U250" s="30" t="str">
        <f>IFERROR(IF(VLOOKUP(E250,Datengrundlage!$A$4:$M$502,12,FALSE)="x","ja",""),"")</f>
        <v/>
      </c>
      <c r="V250" s="110" t="str">
        <f>IFERROR(IF(Q250="ja",VLOOKUP(E250,Datengrundlage!$A$4:$M$502,13,FALSE),""),"")</f>
        <v/>
      </c>
      <c r="W250" s="8" t="str">
        <f t="shared" si="88"/>
        <v/>
      </c>
      <c r="X250" s="124" t="s">
        <v>54</v>
      </c>
      <c r="Y250" s="32">
        <f t="shared" si="80"/>
        <v>0</v>
      </c>
      <c r="Z250" s="32">
        <f t="shared" si="81"/>
        <v>0</v>
      </c>
      <c r="AA250" s="32">
        <f t="shared" si="82"/>
        <v>0</v>
      </c>
      <c r="AB250" s="32">
        <f t="shared" si="83"/>
        <v>0</v>
      </c>
      <c r="AC250" s="32">
        <f t="shared" si="84"/>
        <v>0</v>
      </c>
      <c r="AD250" s="32">
        <f t="shared" si="85"/>
        <v>0</v>
      </c>
      <c r="AE250" s="9">
        <f t="shared" si="89"/>
        <v>0</v>
      </c>
      <c r="AF250" s="101" t="str">
        <f t="shared" si="86"/>
        <v/>
      </c>
    </row>
    <row r="251" spans="3:32" ht="31.8" customHeight="1" x14ac:dyDescent="0.35">
      <c r="C251" s="3"/>
    </row>
  </sheetData>
  <sheetProtection algorithmName="SHA-512" hashValue="BGh2Q89HdrDsIKm+T1IRMB9qEv96S9/5OsI2XMT/Vsd3H46BlLYLiXoF6mqWl5F7H1pgWljU1NBObnW8Odhv6Q==" saltValue="tmPHoT59DqRBdMVL/EOEcw==" spinCount="100000" sheet="1" selectLockedCells="1"/>
  <mergeCells count="46">
    <mergeCell ref="I49:I50"/>
    <mergeCell ref="H49:H50"/>
    <mergeCell ref="E49:E50"/>
    <mergeCell ref="F49:F50"/>
    <mergeCell ref="B45:E45"/>
    <mergeCell ref="B46:E46"/>
    <mergeCell ref="B49:B50"/>
    <mergeCell ref="D49:D50"/>
    <mergeCell ref="C49:C50"/>
    <mergeCell ref="G49:G50"/>
    <mergeCell ref="Z13:AB13"/>
    <mergeCell ref="Z19:AB19"/>
    <mergeCell ref="Z23:AB23"/>
    <mergeCell ref="Z27:AB27"/>
    <mergeCell ref="X29:Y29"/>
    <mergeCell ref="J49:J50"/>
    <mergeCell ref="K49:K50"/>
    <mergeCell ref="U49:U50"/>
    <mergeCell ref="O49:O50"/>
    <mergeCell ref="Z33:AB33"/>
    <mergeCell ref="P49:P50"/>
    <mergeCell ref="AD42:AE42"/>
    <mergeCell ref="AD43:AE45"/>
    <mergeCell ref="AF49:AF50"/>
    <mergeCell ref="AE49:AE50"/>
    <mergeCell ref="X49:X50"/>
    <mergeCell ref="Y49:AD49"/>
    <mergeCell ref="Y42:AB42"/>
    <mergeCell ref="Y43:AB43"/>
    <mergeCell ref="Y45:AB45"/>
    <mergeCell ref="J10:L12"/>
    <mergeCell ref="J9:L9"/>
    <mergeCell ref="M49:M50"/>
    <mergeCell ref="W49:W50"/>
    <mergeCell ref="Q49:Q50"/>
    <mergeCell ref="R49:R50"/>
    <mergeCell ref="T9:AB9"/>
    <mergeCell ref="X11:Y11"/>
    <mergeCell ref="X15:Y15"/>
    <mergeCell ref="X21:Y21"/>
    <mergeCell ref="X25:Y25"/>
    <mergeCell ref="S49:S50"/>
    <mergeCell ref="T49:T50"/>
    <mergeCell ref="V49:V50"/>
    <mergeCell ref="L49:L50"/>
    <mergeCell ref="N49:N50"/>
  </mergeCells>
  <conditionalFormatting sqref="B15">
    <cfRule type="containsText" dxfId="79" priority="93" operator="containsText" text="a">
      <formula>NOT(ISERROR(SEARCH("a",B15)))</formula>
    </cfRule>
    <cfRule type="containsText" dxfId="78" priority="92" operator="containsText" text="r">
      <formula>NOT(ISERROR(SEARCH("r",B15)))</formula>
    </cfRule>
  </conditionalFormatting>
  <conditionalFormatting sqref="B16">
    <cfRule type="cellIs" dxfId="77" priority="96" operator="between">
      <formula>0</formula>
      <formula>4</formula>
    </cfRule>
    <cfRule type="cellIs" dxfId="76" priority="95" operator="greaterThanOrEqual">
      <formula>4.999</formula>
    </cfRule>
  </conditionalFormatting>
  <conditionalFormatting sqref="B19">
    <cfRule type="expression" dxfId="75" priority="64">
      <formula>$B$20="a"</formula>
    </cfRule>
  </conditionalFormatting>
  <conditionalFormatting sqref="B19:B21">
    <cfRule type="containsText" dxfId="74" priority="73" operator="containsText" text="a">
      <formula>NOT(ISERROR(SEARCH("a",B19)))</formula>
    </cfRule>
    <cfRule type="containsText" dxfId="73" priority="72" operator="containsText" text="r">
      <formula>NOT(ISERROR(SEARCH("r",B19)))</formula>
    </cfRule>
  </conditionalFormatting>
  <conditionalFormatting sqref="B22">
    <cfRule type="cellIs" dxfId="72" priority="28" operator="greaterThan">
      <formula>28</formula>
    </cfRule>
    <cfRule type="cellIs" dxfId="71" priority="29" operator="between">
      <formula>27</formula>
      <formula>28</formula>
    </cfRule>
  </conditionalFormatting>
  <conditionalFormatting sqref="B23">
    <cfRule type="containsText" dxfId="70" priority="33" operator="containsText" text="r">
      <formula>NOT(ISERROR(SEARCH("r",B23)))</formula>
    </cfRule>
    <cfRule type="containsText" dxfId="69" priority="34" operator="containsText" text="a">
      <formula>NOT(ISERROR(SEARCH("a",B23)))</formula>
    </cfRule>
  </conditionalFormatting>
  <conditionalFormatting sqref="B24">
    <cfRule type="cellIs" dxfId="68" priority="26" operator="greaterThan">
      <formula>28</formula>
    </cfRule>
    <cfRule type="cellIs" dxfId="67" priority="27" operator="between">
      <formula>27</formula>
      <formula>28</formula>
    </cfRule>
  </conditionalFormatting>
  <conditionalFormatting sqref="B25">
    <cfRule type="containsText" dxfId="66" priority="89" operator="containsText" text="a">
      <formula>NOT(ISERROR(SEARCH("a",B25)))</formula>
    </cfRule>
    <cfRule type="containsText" dxfId="65" priority="88" operator="containsText" text="r">
      <formula>NOT(ISERROR(SEARCH("r",B25)))</formula>
    </cfRule>
  </conditionalFormatting>
  <conditionalFormatting sqref="B26">
    <cfRule type="cellIs" dxfId="64" priority="25" operator="between">
      <formula>27</formula>
      <formula>28</formula>
    </cfRule>
    <cfRule type="cellIs" dxfId="63" priority="24" operator="greaterThan">
      <formula>28</formula>
    </cfRule>
  </conditionalFormatting>
  <conditionalFormatting sqref="B27">
    <cfRule type="containsText" dxfId="62" priority="31" operator="containsText" text="r">
      <formula>NOT(ISERROR(SEARCH("r",B27)))</formula>
    </cfRule>
    <cfRule type="containsText" dxfId="61" priority="32" operator="containsText" text="a">
      <formula>NOT(ISERROR(SEARCH("a",B27)))</formula>
    </cfRule>
  </conditionalFormatting>
  <conditionalFormatting sqref="B28">
    <cfRule type="cellIs" dxfId="60" priority="22" operator="greaterThan">
      <formula>28</formula>
    </cfRule>
    <cfRule type="cellIs" dxfId="59" priority="23" operator="between">
      <formula>27</formula>
      <formula>28</formula>
    </cfRule>
  </conditionalFormatting>
  <conditionalFormatting sqref="B29">
    <cfRule type="containsText" dxfId="58" priority="87" operator="containsText" text="a">
      <formula>NOT(ISERROR(SEARCH("a",B29)))</formula>
    </cfRule>
    <cfRule type="containsText" dxfId="57" priority="86" operator="containsText" text="r">
      <formula>NOT(ISERROR(SEARCH("r",B29)))</formula>
    </cfRule>
  </conditionalFormatting>
  <conditionalFormatting sqref="B30">
    <cfRule type="cellIs" dxfId="56" priority="20" operator="between">
      <formula>63</formula>
      <formula>66</formula>
    </cfRule>
    <cfRule type="cellIs" dxfId="55" priority="21" operator="between">
      <formula>61</formula>
      <formula>63</formula>
    </cfRule>
  </conditionalFormatting>
  <conditionalFormatting sqref="B31">
    <cfRule type="containsText" dxfId="54" priority="54" operator="containsText" text="a">
      <formula>NOT(ISERROR(SEARCH("a",B31)))</formula>
    </cfRule>
    <cfRule type="containsText" dxfId="53" priority="53" operator="containsText" text="r">
      <formula>NOT(ISERROR(SEARCH("r",B31)))</formula>
    </cfRule>
  </conditionalFormatting>
  <conditionalFormatting sqref="B32">
    <cfRule type="cellIs" dxfId="52" priority="18" operator="between">
      <formula>10</formula>
      <formula>11</formula>
    </cfRule>
    <cfRule type="cellIs" dxfId="51" priority="19" operator="between">
      <formula>11.1</formula>
      <formula>12</formula>
    </cfRule>
  </conditionalFormatting>
  <conditionalFormatting sqref="C16:G16">
    <cfRule type="containsText" dxfId="50" priority="30" operator="containsText" text="Hauptfruchtarten über beetweisen Anbau mit ≥ 5 Kulturen erfüllt">
      <formula>NOT(ISERROR(SEARCH("Hauptfruchtarten über beetweisen Anbau mit ≥ 5 Kulturen erfüllt",C16)))</formula>
    </cfRule>
  </conditionalFormatting>
  <conditionalFormatting sqref="C17:G17">
    <cfRule type="expression" dxfId="49" priority="38">
      <formula>SUM($AJ$6:$AJ$21)=0</formula>
    </cfRule>
  </conditionalFormatting>
  <conditionalFormatting sqref="E9">
    <cfRule type="containsText" dxfId="48" priority="70" operator="containsText" text="Eingabe voraussichtlich nicht förderfähig">
      <formula>NOT(ISERROR(SEARCH("Eingabe voraussichtlich nicht förderfähig",E9)))</formula>
    </cfRule>
    <cfRule type="containsText" dxfId="47" priority="71" operator="containsText" text="Förderung erscheint möglich (bitte prüfen)">
      <formula>NOT(ISERROR(SEARCH("Förderung erscheint möglich (bitte prüfen)",E9)))</formula>
    </cfRule>
    <cfRule type="containsText" dxfId="46" priority="66" operator="containsText" text="Öko-Regelung 2 nicht beantragt, aber Förderung erscheint möglich">
      <formula>NOT(ISERROR(SEARCH("Öko-Regelung 2 nicht beantragt, aber Förderung erscheint möglich",E9)))</formula>
    </cfRule>
  </conditionalFormatting>
  <conditionalFormatting sqref="G51:G250">
    <cfRule type="expression" dxfId="45" priority="98">
      <formula>E51=250</formula>
    </cfRule>
    <cfRule type="expression" dxfId="44" priority="52">
      <formula>E51=434</formula>
    </cfRule>
  </conditionalFormatting>
  <conditionalFormatting sqref="H51:K250">
    <cfRule type="containsText" dxfId="43" priority="55" operator="containsText" text="bitte Gemengepartner wählen">
      <formula>NOT(ISERROR(SEARCH("bitte Gemengepartner wählen",H51)))</formula>
    </cfRule>
  </conditionalFormatting>
  <conditionalFormatting sqref="N51:N250">
    <cfRule type="expression" dxfId="39" priority="1">
      <formula>P51="X"</formula>
    </cfRule>
  </conditionalFormatting>
  <conditionalFormatting sqref="N51:P250">
    <cfRule type="cellIs" dxfId="38" priority="39" operator="greaterThan">
      <formula>30</formula>
    </cfRule>
  </conditionalFormatting>
  <conditionalFormatting sqref="Q12">
    <cfRule type="containsText" dxfId="37" priority="82" operator="containsText" text="r">
      <formula>NOT(ISERROR(SEARCH("r",Q12)))</formula>
    </cfRule>
    <cfRule type="containsText" dxfId="36" priority="83" operator="containsText" text="a">
      <formula>NOT(ISERROR(SEARCH("a",Q12)))</formula>
    </cfRule>
  </conditionalFormatting>
  <conditionalFormatting sqref="Q13">
    <cfRule type="cellIs" dxfId="35" priority="16" operator="between">
      <formula>10</formula>
      <formula>11</formula>
    </cfRule>
    <cfRule type="cellIs" dxfId="34" priority="17" operator="between">
      <formula>11</formula>
      <formula>12</formula>
    </cfRule>
  </conditionalFormatting>
  <conditionalFormatting sqref="Q16">
    <cfRule type="containsText" dxfId="33" priority="81" operator="containsText" text="a">
      <formula>NOT(ISERROR(SEARCH("a",Q16)))</formula>
    </cfRule>
    <cfRule type="containsText" dxfId="32" priority="80" operator="containsText" text="r">
      <formula>NOT(ISERROR(SEARCH("r",Q16)))</formula>
    </cfRule>
  </conditionalFormatting>
  <conditionalFormatting sqref="Q17">
    <cfRule type="cellIs" dxfId="31" priority="12" stopIfTrue="1" operator="between">
      <formula>40</formula>
      <formula>42</formula>
    </cfRule>
    <cfRule type="cellIs" dxfId="30" priority="13" stopIfTrue="1" operator="between">
      <formula>42</formula>
      <formula>44</formula>
    </cfRule>
  </conditionalFormatting>
  <conditionalFormatting sqref="Q18">
    <cfRule type="containsText" dxfId="29" priority="79" operator="containsText" text="a">
      <formula>NOT(ISERROR(SEARCH("a",Q18)))</formula>
    </cfRule>
    <cfRule type="containsText" dxfId="28" priority="78" operator="containsText" text="r">
      <formula>NOT(ISERROR(SEARCH("r",Q18)))</formula>
    </cfRule>
  </conditionalFormatting>
  <conditionalFormatting sqref="Q19">
    <cfRule type="cellIs" dxfId="27" priority="14" operator="between">
      <formula>25</formula>
      <formula>23.5</formula>
    </cfRule>
    <cfRule type="cellIs" dxfId="26" priority="15" operator="between">
      <formula>23.5</formula>
      <formula>22</formula>
    </cfRule>
  </conditionalFormatting>
  <conditionalFormatting sqref="Q22">
    <cfRule type="containsText" dxfId="25" priority="76" operator="containsText" text="r">
      <formula>NOT(ISERROR(SEARCH("r",Q22)))</formula>
    </cfRule>
    <cfRule type="containsText" dxfId="24" priority="77" operator="containsText" text="a">
      <formula>NOT(ISERROR(SEARCH("a",Q22)))</formula>
    </cfRule>
  </conditionalFormatting>
  <conditionalFormatting sqref="Q23">
    <cfRule type="cellIs" dxfId="23" priority="7" operator="between">
      <formula>26.5</formula>
      <formula>27.5</formula>
    </cfRule>
    <cfRule type="cellIs" dxfId="22" priority="6" operator="between">
      <formula>25</formula>
      <formula>26.5</formula>
    </cfRule>
  </conditionalFormatting>
  <conditionalFormatting sqref="Q26">
    <cfRule type="containsText" dxfId="21" priority="74" operator="containsText" text="r">
      <formula>NOT(ISERROR(SEARCH("r",Q26)))</formula>
    </cfRule>
    <cfRule type="containsText" dxfId="20" priority="75" operator="containsText" text="a">
      <formula>NOT(ISERROR(SEARCH("a",Q26)))</formula>
    </cfRule>
  </conditionalFormatting>
  <conditionalFormatting sqref="Q30 Q32">
    <cfRule type="containsText" dxfId="19" priority="49" operator="containsText" text="r">
      <formula>NOT(ISERROR(SEARCH("r",Q30)))</formula>
    </cfRule>
    <cfRule type="containsText" dxfId="18" priority="50" operator="containsText" text="a">
      <formula>NOT(ISERROR(SEARCH("a",Q30)))</formula>
    </cfRule>
  </conditionalFormatting>
  <conditionalFormatting sqref="Q31">
    <cfRule type="cellIs" dxfId="17" priority="5" operator="between">
      <formula>42</formula>
      <formula>44</formula>
    </cfRule>
    <cfRule type="cellIs" dxfId="16" priority="4" operator="between">
      <formula>40</formula>
      <formula>42</formula>
    </cfRule>
  </conditionalFormatting>
  <conditionalFormatting sqref="Q33">
    <cfRule type="cellIs" dxfId="15" priority="3" operator="between">
      <formula>21</formula>
      <formula>23</formula>
    </cfRule>
    <cfRule type="cellIs" dxfId="14" priority="2" operator="between">
      <formula>20</formula>
      <formula>21</formula>
    </cfRule>
  </conditionalFormatting>
  <conditionalFormatting sqref="T9:U9">
    <cfRule type="containsText" dxfId="13" priority="69" operator="containsText" text="Grundanforderung aus Öko-Regelung nicht erfüllt!">
      <formula>NOT(ISERROR(SEARCH("Grundanforderung aus Öko-Regelung nicht erfüllt!",T9)))</formula>
    </cfRule>
    <cfRule type="containsText" dxfId="12" priority="68" operator="containsText" text="Grundanforderung aus Öko-Regelung 2 erfüllt">
      <formula>NOT(ISERROR(SEARCH("Grundanforderung aus Öko-Regelung 2 erfüllt",T9)))</formula>
    </cfRule>
    <cfRule type="containsText" dxfId="11" priority="65" operator="containsText" text="Grundanforderung erfüllt, aber keine Öko-Regelung 2-Förderung">
      <formula>NOT(ISERROR(SEARCH("Grundanforderung erfüllt, aber keine Öko-Regelung 2-Förderung",T9)))</formula>
    </cfRule>
  </conditionalFormatting>
  <conditionalFormatting sqref="Z19:AB19">
    <cfRule type="containsText" dxfId="10" priority="44" operator="containsText" text="Kombination beachten!">
      <formula>NOT(ISERROR(SEARCH("Kombination beachten!",Z19)))</formula>
    </cfRule>
  </conditionalFormatting>
  <conditionalFormatting sqref="Z33:AB33">
    <cfRule type="containsText" dxfId="9" priority="42" operator="containsText" text="Voraussetzungen erfüllt">
      <formula>NOT(ISERROR(SEARCH("Voraussetzungen erfüllt",Z33)))</formula>
    </cfRule>
    <cfRule type="containsText" dxfId="8" priority="41" operator="containsText" text="Voraussetzungen nicht erfüllt!">
      <formula>NOT(ISERROR(SEARCH("Voraussetzungen nicht erfüllt!",Z33)))</formula>
    </cfRule>
    <cfRule type="containsText" dxfId="7" priority="40" operator="containsText" text="Kombination beachten!">
      <formula>NOT(ISERROR(SEARCH("Kombination beachten!",Z33)))</formula>
    </cfRule>
  </conditionalFormatting>
  <conditionalFormatting sqref="Z13:AC13 Z23:AB23 AC25 Z27:AB27 AC31">
    <cfRule type="containsText" dxfId="6" priority="62" operator="containsText" text="Voraussetzungen nicht erfüllt!">
      <formula>NOT(ISERROR(SEARCH("Voraussetzungen nicht erfüllt!",Z13)))</formula>
    </cfRule>
    <cfRule type="containsText" dxfId="5" priority="63" operator="containsText" text="Voraussetzungen erfüllt">
      <formula>NOT(ISERROR(SEARCH("Voraussetzungen erfüllt",Z13)))</formula>
    </cfRule>
  </conditionalFormatting>
  <conditionalFormatting sqref="Z19:AC19">
    <cfRule type="containsText" dxfId="4" priority="60" operator="containsText" text="Voraussetzungen nicht erfüllt!">
      <formula>NOT(ISERROR(SEARCH("Voraussetzungen nicht erfüllt!",Z19)))</formula>
    </cfRule>
    <cfRule type="containsText" dxfId="3" priority="61" operator="containsText" text="Voraussetzungen erfüllt">
      <formula>NOT(ISERROR(SEARCH("Voraussetzungen erfüllt",Z19)))</formula>
    </cfRule>
  </conditionalFormatting>
  <conditionalFormatting sqref="AC37">
    <cfRule type="containsText" dxfId="2" priority="47" operator="containsText" text="Voraussetzungen nicht erfüllt!">
      <formula>NOT(ISERROR(SEARCH("Voraussetzungen nicht erfüllt!",AC37)))</formula>
    </cfRule>
    <cfRule type="containsText" dxfId="1" priority="48" operator="containsText" text="Voraussetzungen erfüllt">
      <formula>NOT(ISERROR(SEARCH("Voraussetzungen erfüllt",AC37)))</formula>
    </cfRule>
  </conditionalFormatting>
  <pageMargins left="0.7" right="0.7" top="0.75" bottom="0.75" header="0.3" footer="0.3"/>
  <pageSetup paperSize="9" orientation="portrait" r:id="rId1"/>
  <extLst>
    <ext xmlns:x14="http://schemas.microsoft.com/office/spreadsheetml/2009/9/main" uri="{78C0D931-6437-407d-A8EE-F0AAD7539E65}">
      <x14:conditionalFormattings>
        <x14:conditionalFormatting xmlns:xm="http://schemas.microsoft.com/office/excel/2006/main">
          <x14:cfRule type="expression" priority="37" id="{F9E1126D-86E3-4226-AD87-6CBB0E8AE963}">
            <xm:f>Datengrundlage!$AJ$26&lt;200</xm:f>
            <x14:dxf>
              <font>
                <b/>
                <i val="0"/>
                <color rgb="FFC00000"/>
              </font>
              <fill>
                <patternFill patternType="none">
                  <bgColor auto="1"/>
                </patternFill>
              </fill>
            </x14:dxf>
          </x14:cfRule>
          <xm:sqref>J9</xm:sqref>
        </x14:conditionalFormatting>
        <x14:conditionalFormatting xmlns:xm="http://schemas.microsoft.com/office/excel/2006/main">
          <x14:cfRule type="expression" priority="36" id="{E74D2D42-5A1F-45A0-AB9B-3FD38F22A4A4}">
            <xm:f>Datengrundlage!$AJ$26&lt;200</xm:f>
            <x14:dxf>
              <font>
                <b/>
                <i val="0"/>
                <color theme="1"/>
              </font>
            </x14:dxf>
          </x14:cfRule>
          <xm:sqref>J10</xm:sqref>
        </x14:conditionalFormatting>
        <x14:conditionalFormatting xmlns:xm="http://schemas.microsoft.com/office/excel/2006/main">
          <x14:cfRule type="expression" priority="35" id="{75EAE145-3C7C-4478-B4D4-1ADC700050F2}">
            <xm:f>Datengrundlage!$AJ$26&lt;200</xm:f>
            <x14:dxf>
              <border>
                <left style="thin">
                  <color rgb="FFC00000"/>
                </left>
                <right style="thin">
                  <color rgb="FFC00000"/>
                </right>
                <top style="thin">
                  <color rgb="FFC00000"/>
                </top>
                <bottom style="thin">
                  <color rgb="FFC00000"/>
                </bottom>
                <vertical/>
                <horizontal/>
              </border>
            </x14:dxf>
          </x14:cfRule>
          <xm:sqref>J9:L12</xm:sqref>
        </x14:conditionalFormatting>
        <x14:conditionalFormatting xmlns:xm="http://schemas.microsoft.com/office/excel/2006/main">
          <x14:cfRule type="expression" priority="45" id="{F4623A00-DD85-4CF7-BB5E-CB1ED58D8C5B}">
            <xm:f>Datengrundlage!$AJ$26&lt;200</xm:f>
            <x14:dxf>
              <font>
                <b/>
                <i val="0"/>
                <color rgb="FFC00000"/>
              </font>
              <border>
                <left style="thin">
                  <color rgb="FFC00000"/>
                </left>
                <right style="thin">
                  <color rgb="FFC00000"/>
                </right>
                <top style="thin">
                  <color rgb="FFC00000"/>
                </top>
                <bottom style="thin">
                  <color rgb="FFC00000"/>
                </bottom>
                <vertical/>
                <horizontal/>
              </border>
            </x14:dxf>
          </x14:cfRule>
          <xm:sqref>AD42:AE45</xm:sqref>
        </x14:conditionalFormatting>
      </x14:conditionalFormattings>
    </ext>
    <ext xmlns:x14="http://schemas.microsoft.com/office/spreadsheetml/2009/9/main" uri="{CCE6A557-97BC-4b89-ADB6-D9C93CAAB3DF}">
      <x14:dataValidations xmlns:xm="http://schemas.microsoft.com/office/excel/2006/main" count="7">
        <x14:dataValidation type="list" allowBlank="1" showInputMessage="1" showErrorMessage="1" xr:uid="{00000000-0002-0000-0200-000000000000}">
          <x14:formula1>
            <xm:f>Datengrundlage!$AC$2:$AE$2</xm:f>
          </x14:formula1>
          <xm:sqref>F11</xm:sqref>
        </x14:dataValidation>
        <x14:dataValidation type="list" allowBlank="1" showInputMessage="1" showErrorMessage="1" xr:uid="{00000000-0002-0000-0200-000001000000}">
          <x14:formula1>
            <xm:f>Datengrundlage!$AC$3:$AE$3</xm:f>
          </x14:formula1>
          <xm:sqref>F39</xm:sqref>
        </x14:dataValidation>
        <x14:dataValidation type="list" allowBlank="1" showInputMessage="1" showErrorMessage="1" xr:uid="{00000000-0002-0000-0200-000002000000}">
          <x14:formula1>
            <xm:f>Datengrundlage!$AC$4:$AD$4</xm:f>
          </x14:formula1>
          <xm:sqref>X11:Y11 X15:Y15 X25:Y25 X21:Y21 X29</xm:sqref>
        </x14:dataValidation>
        <x14:dataValidation type="list" allowBlank="1" showInputMessage="1" showErrorMessage="1" xr:uid="{00000000-0002-0000-0200-000003000000}">
          <x14:formula1>
            <xm:f>Datengrundlage!$AC$6:$AD$6</xm:f>
          </x14:formula1>
          <xm:sqref>X51:X250</xm:sqref>
        </x14:dataValidation>
        <x14:dataValidation type="list" allowBlank="1" showInputMessage="1" showErrorMessage="1" xr:uid="{00000000-0002-0000-0200-000004000000}">
          <x14:formula1>
            <xm:f>Datengrundlage!$AC$5:$AE$5</xm:f>
          </x14:formula1>
          <xm:sqref>G51:G250</xm:sqref>
        </x14:dataValidation>
        <x14:dataValidation type="list" allowBlank="1" showInputMessage="1" showErrorMessage="1" xr:uid="{00000000-0002-0000-0200-000005000000}">
          <x14:formula1>
            <xm:f>Datengrundlage!$AC$7:$AD$7</xm:f>
          </x14:formula1>
          <xm:sqref>Q51:Q250</xm:sqref>
        </x14:dataValidation>
        <x14:dataValidation type="list" allowBlank="1" showInputMessage="1" showErrorMessage="1" xr:uid="{00000000-0002-0000-0200-000006000000}">
          <x14:formula1>
            <xm:f>Datengrundlage!$AC$8:$AD$8</xm:f>
          </x14:formula1>
          <xm:sqref>F34:G34</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D36088-F5EB-4BEB-9D8C-D6E38D7EF13F}">
  <sheetPr codeName="Tabelle5"/>
  <dimension ref="A1:AE200"/>
  <sheetViews>
    <sheetView workbookViewId="0">
      <selection activeCell="B9" sqref="B9"/>
    </sheetView>
  </sheetViews>
  <sheetFormatPr baseColWidth="10" defaultColWidth="11.44140625" defaultRowHeight="14.4" x14ac:dyDescent="0.3"/>
  <cols>
    <col min="1" max="1" width="42.109375" style="1" customWidth="1"/>
    <col min="2" max="2" width="11.44140625" style="1"/>
    <col min="3" max="3" width="11.44140625" style="129"/>
    <col min="4" max="6" width="11.44140625" style="1"/>
    <col min="7" max="7" width="11.44140625" style="131"/>
    <col min="8" max="8" width="11.44140625" style="1"/>
    <col min="9" max="9" width="12.6640625" style="132" customWidth="1"/>
    <col min="10" max="11" width="13.44140625" style="132" customWidth="1"/>
    <col min="12" max="12" width="14.33203125" style="131" customWidth="1"/>
    <col min="13" max="13" width="15.5546875" style="1" customWidth="1"/>
    <col min="14" max="14" width="15.44140625" style="132" customWidth="1"/>
    <col min="15" max="15" width="18.6640625" style="134" customWidth="1"/>
    <col min="16" max="16" width="14.88671875" style="1" customWidth="1"/>
    <col min="17" max="19" width="11.44140625" style="129"/>
    <col min="20" max="21" width="11.44140625" style="1"/>
    <col min="22" max="22" width="11.44140625" style="129"/>
    <col min="23" max="23" width="11.44140625" style="1"/>
    <col min="24" max="24" width="11.44140625" style="132"/>
    <col min="25" max="25" width="11.44140625" style="133"/>
    <col min="26" max="26" width="11.44140625" style="135"/>
    <col min="27" max="16384" width="11.44140625" style="1"/>
  </cols>
  <sheetData>
    <row r="1" spans="1:26" s="161" customFormat="1" ht="17.399999999999999" x14ac:dyDescent="0.3">
      <c r="A1" s="621">
        <v>46077</v>
      </c>
      <c r="B1" s="691" t="s">
        <v>999</v>
      </c>
      <c r="C1" s="691"/>
      <c r="D1" s="691"/>
      <c r="E1" s="691"/>
      <c r="F1" s="691"/>
      <c r="G1" s="691"/>
      <c r="H1" s="691"/>
      <c r="I1" s="691"/>
      <c r="J1" s="691"/>
      <c r="K1" s="691"/>
      <c r="L1" s="691"/>
      <c r="M1" s="691"/>
      <c r="N1" s="691"/>
      <c r="O1" s="691"/>
      <c r="P1" s="691"/>
      <c r="Q1" s="691"/>
      <c r="R1" s="691"/>
      <c r="S1" s="691"/>
      <c r="T1" s="691"/>
      <c r="U1" s="691"/>
      <c r="V1" s="691"/>
      <c r="W1" s="691"/>
      <c r="X1" s="159"/>
      <c r="Y1" s="159"/>
      <c r="Z1" s="160"/>
    </row>
    <row r="2" spans="1:26" s="161" customFormat="1" ht="15.75" customHeight="1" thickBot="1" x14ac:dyDescent="0.3">
      <c r="A2" s="692"/>
      <c r="B2" s="692"/>
      <c r="C2" s="692"/>
      <c r="D2" s="692"/>
      <c r="E2" s="692"/>
      <c r="F2" s="692"/>
      <c r="G2" s="692"/>
      <c r="H2" s="692"/>
      <c r="I2" s="692"/>
      <c r="J2" s="692"/>
      <c r="K2" s="692"/>
      <c r="L2" s="692"/>
      <c r="M2" s="692"/>
      <c r="N2" s="692"/>
      <c r="O2" s="692"/>
      <c r="P2" s="692"/>
      <c r="Q2" s="692"/>
      <c r="R2" s="692"/>
      <c r="S2" s="692"/>
      <c r="T2" s="692"/>
      <c r="U2" s="692"/>
      <c r="V2" s="692"/>
      <c r="W2" s="692"/>
      <c r="X2" s="692"/>
      <c r="Y2" s="692"/>
      <c r="Z2" s="692"/>
    </row>
    <row r="3" spans="1:26" s="161" customFormat="1" ht="16.5" customHeight="1" thickBot="1" x14ac:dyDescent="0.3">
      <c r="A3" s="693"/>
      <c r="B3" s="694"/>
      <c r="C3" s="698" t="s">
        <v>626</v>
      </c>
      <c r="D3" s="698"/>
      <c r="E3" s="698"/>
      <c r="F3" s="698"/>
      <c r="G3" s="698"/>
      <c r="H3" s="698"/>
      <c r="I3" s="698"/>
      <c r="J3" s="698"/>
      <c r="K3" s="698"/>
      <c r="L3" s="698"/>
      <c r="M3" s="698"/>
      <c r="N3" s="698"/>
      <c r="O3" s="698"/>
      <c r="P3" s="698"/>
      <c r="Q3" s="698"/>
      <c r="R3" s="698"/>
      <c r="S3" s="698"/>
      <c r="T3" s="698"/>
      <c r="U3" s="698"/>
      <c r="V3" s="698"/>
      <c r="W3" s="698"/>
      <c r="X3" s="698"/>
      <c r="Y3" s="699"/>
      <c r="Z3" s="700" t="s">
        <v>628</v>
      </c>
    </row>
    <row r="4" spans="1:26" s="161" customFormat="1" ht="14.25" customHeight="1" x14ac:dyDescent="0.25">
      <c r="A4" s="695"/>
      <c r="B4" s="696"/>
      <c r="C4" s="703" t="s">
        <v>629</v>
      </c>
      <c r="D4" s="704"/>
      <c r="E4" s="704"/>
      <c r="F4" s="705"/>
      <c r="G4" s="706" t="s">
        <v>630</v>
      </c>
      <c r="H4" s="707"/>
      <c r="I4" s="707"/>
      <c r="J4" s="707"/>
      <c r="K4" s="707"/>
      <c r="L4" s="708"/>
      <c r="M4" s="162" t="s">
        <v>631</v>
      </c>
      <c r="N4" s="163" t="s">
        <v>632</v>
      </c>
      <c r="O4" s="163" t="s">
        <v>633</v>
      </c>
      <c r="P4" s="164" t="s">
        <v>634</v>
      </c>
      <c r="Q4" s="165" t="s">
        <v>635</v>
      </c>
      <c r="R4" s="163" t="s">
        <v>934</v>
      </c>
      <c r="S4" s="166" t="s">
        <v>636</v>
      </c>
      <c r="T4" s="163" t="s">
        <v>637</v>
      </c>
      <c r="U4" s="167" t="s">
        <v>638</v>
      </c>
      <c r="V4" s="166" t="s">
        <v>639</v>
      </c>
      <c r="W4" s="167" t="s">
        <v>640</v>
      </c>
      <c r="X4" s="167" t="s">
        <v>641</v>
      </c>
      <c r="Y4" s="168" t="s">
        <v>1087</v>
      </c>
      <c r="Z4" s="701"/>
    </row>
    <row r="5" spans="1:26" s="161" customFormat="1" ht="81.75" customHeight="1" x14ac:dyDescent="0.25">
      <c r="A5" s="695"/>
      <c r="B5" s="697"/>
      <c r="C5" s="709" t="s">
        <v>642</v>
      </c>
      <c r="D5" s="709"/>
      <c r="E5" s="709"/>
      <c r="F5" s="709"/>
      <c r="G5" s="710" t="s">
        <v>643</v>
      </c>
      <c r="H5" s="709"/>
      <c r="I5" s="709"/>
      <c r="J5" s="709"/>
      <c r="K5" s="709"/>
      <c r="L5" s="711"/>
      <c r="M5" s="712" t="s">
        <v>644</v>
      </c>
      <c r="N5" s="712"/>
      <c r="O5" s="712"/>
      <c r="P5" s="713"/>
      <c r="Q5" s="169" t="s">
        <v>935</v>
      </c>
      <c r="R5" s="170" t="s">
        <v>936</v>
      </c>
      <c r="S5" s="171" t="s">
        <v>645</v>
      </c>
      <c r="T5" s="172" t="s">
        <v>646</v>
      </c>
      <c r="U5" s="173" t="s">
        <v>647</v>
      </c>
      <c r="V5" s="171" t="s">
        <v>648</v>
      </c>
      <c r="W5" s="174" t="s">
        <v>649</v>
      </c>
      <c r="X5" s="175" t="s">
        <v>650</v>
      </c>
      <c r="Y5" s="176" t="s">
        <v>627</v>
      </c>
      <c r="Z5" s="701"/>
    </row>
    <row r="6" spans="1:26" s="161" customFormat="1" ht="48.75" customHeight="1" thickBot="1" x14ac:dyDescent="0.3">
      <c r="A6" s="177" t="s">
        <v>651</v>
      </c>
      <c r="B6" s="178" t="s">
        <v>652</v>
      </c>
      <c r="C6" s="179" t="s">
        <v>653</v>
      </c>
      <c r="D6" s="180" t="s">
        <v>215</v>
      </c>
      <c r="E6" s="180" t="s">
        <v>654</v>
      </c>
      <c r="F6" s="181" t="s">
        <v>655</v>
      </c>
      <c r="G6" s="182" t="s">
        <v>656</v>
      </c>
      <c r="H6" s="179" t="s">
        <v>2</v>
      </c>
      <c r="I6" s="183" t="s">
        <v>3</v>
      </c>
      <c r="J6" s="181" t="s">
        <v>4</v>
      </c>
      <c r="K6" s="181" t="s">
        <v>657</v>
      </c>
      <c r="L6" s="184" t="s">
        <v>658</v>
      </c>
      <c r="M6" s="183" t="s">
        <v>659</v>
      </c>
      <c r="N6" s="180" t="s">
        <v>660</v>
      </c>
      <c r="O6" s="180" t="s">
        <v>937</v>
      </c>
      <c r="P6" s="185" t="s">
        <v>661</v>
      </c>
      <c r="Q6" s="183"/>
      <c r="R6" s="180"/>
      <c r="S6" s="182"/>
      <c r="T6" s="180"/>
      <c r="U6" s="181"/>
      <c r="V6" s="182"/>
      <c r="W6" s="181"/>
      <c r="X6" s="181"/>
      <c r="Y6" s="186"/>
      <c r="Z6" s="702"/>
    </row>
    <row r="7" spans="1:26" s="161" customFormat="1" ht="16.2" thickBot="1" x14ac:dyDescent="0.3">
      <c r="A7" s="187"/>
      <c r="B7" s="188"/>
      <c r="C7" s="189"/>
      <c r="D7" s="190"/>
      <c r="E7" s="190"/>
      <c r="F7" s="191"/>
      <c r="G7" s="192"/>
      <c r="H7" s="193"/>
      <c r="I7" s="194"/>
      <c r="J7" s="194"/>
      <c r="K7" s="194"/>
      <c r="L7" s="195"/>
      <c r="M7" s="193"/>
      <c r="N7" s="196"/>
      <c r="O7" s="196"/>
      <c r="P7" s="193"/>
      <c r="Q7" s="197"/>
      <c r="R7" s="198"/>
      <c r="S7" s="189"/>
      <c r="T7" s="190"/>
      <c r="U7" s="191"/>
      <c r="V7" s="192"/>
      <c r="W7" s="191"/>
      <c r="X7" s="194"/>
      <c r="Y7" s="199"/>
      <c r="Z7" s="200"/>
    </row>
    <row r="8" spans="1:26" s="161" customFormat="1" thickBot="1" x14ac:dyDescent="0.3">
      <c r="A8" s="201" t="s">
        <v>31</v>
      </c>
      <c r="B8" s="202"/>
      <c r="C8" s="203"/>
      <c r="D8" s="204"/>
      <c r="E8" s="204"/>
      <c r="F8" s="205"/>
      <c r="G8" s="203"/>
      <c r="H8" s="206"/>
      <c r="I8" s="205"/>
      <c r="J8" s="205"/>
      <c r="K8" s="205"/>
      <c r="L8" s="207"/>
      <c r="M8" s="206"/>
      <c r="N8" s="204"/>
      <c r="O8" s="204"/>
      <c r="P8" s="206"/>
      <c r="Q8" s="208"/>
      <c r="R8" s="209"/>
      <c r="S8" s="203"/>
      <c r="T8" s="204"/>
      <c r="U8" s="205"/>
      <c r="V8" s="203"/>
      <c r="W8" s="205"/>
      <c r="X8" s="205"/>
      <c r="Y8" s="210"/>
      <c r="Z8" s="211"/>
    </row>
    <row r="9" spans="1:26" s="161" customFormat="1" ht="16.2" x14ac:dyDescent="0.25">
      <c r="A9" s="212" t="s">
        <v>662</v>
      </c>
      <c r="B9" s="213">
        <v>112</v>
      </c>
      <c r="C9" s="214" t="s">
        <v>206</v>
      </c>
      <c r="D9" s="215"/>
      <c r="E9" s="215"/>
      <c r="F9" s="216"/>
      <c r="G9" s="217" t="s">
        <v>663</v>
      </c>
      <c r="H9" s="218"/>
      <c r="I9" s="216"/>
      <c r="J9" s="216"/>
      <c r="K9" s="216"/>
      <c r="L9" s="219">
        <v>0.1</v>
      </c>
      <c r="M9" s="218"/>
      <c r="N9" s="215"/>
      <c r="O9" s="220" t="s">
        <v>664</v>
      </c>
      <c r="P9" s="221"/>
      <c r="Q9" s="222"/>
      <c r="R9" s="223"/>
      <c r="S9" s="224"/>
      <c r="T9" s="220" t="s">
        <v>206</v>
      </c>
      <c r="U9" s="216"/>
      <c r="V9" s="225"/>
      <c r="W9" s="226" t="s">
        <v>206</v>
      </c>
      <c r="X9" s="227"/>
      <c r="Y9" s="228"/>
      <c r="Z9" s="229" t="s">
        <v>206</v>
      </c>
    </row>
    <row r="10" spans="1:26" s="161" customFormat="1" ht="16.2" x14ac:dyDescent="0.25">
      <c r="A10" s="230" t="s">
        <v>665</v>
      </c>
      <c r="B10" s="231">
        <v>113</v>
      </c>
      <c r="C10" s="232" t="s">
        <v>206</v>
      </c>
      <c r="D10" s="233"/>
      <c r="E10" s="233"/>
      <c r="F10" s="234"/>
      <c r="G10" s="235" t="s">
        <v>663</v>
      </c>
      <c r="H10" s="236"/>
      <c r="I10" s="234"/>
      <c r="J10" s="234" t="s">
        <v>206</v>
      </c>
      <c r="K10" s="234"/>
      <c r="L10" s="237">
        <v>0.14000000000000001</v>
      </c>
      <c r="M10" s="236"/>
      <c r="N10" s="233"/>
      <c r="O10" s="238" t="s">
        <v>664</v>
      </c>
      <c r="P10" s="239"/>
      <c r="Q10" s="240"/>
      <c r="R10" s="241"/>
      <c r="S10" s="242"/>
      <c r="T10" s="233" t="s">
        <v>206</v>
      </c>
      <c r="U10" s="234"/>
      <c r="V10" s="243"/>
      <c r="W10" s="244" t="s">
        <v>206</v>
      </c>
      <c r="X10" s="245"/>
      <c r="Y10" s="246"/>
      <c r="Z10" s="247" t="s">
        <v>206</v>
      </c>
    </row>
    <row r="11" spans="1:26" s="161" customFormat="1" ht="16.2" x14ac:dyDescent="0.25">
      <c r="A11" s="248" t="s">
        <v>666</v>
      </c>
      <c r="B11" s="249">
        <v>114</v>
      </c>
      <c r="C11" s="250" t="s">
        <v>206</v>
      </c>
      <c r="D11" s="251"/>
      <c r="E11" s="251"/>
      <c r="F11" s="252"/>
      <c r="G11" s="235" t="s">
        <v>663</v>
      </c>
      <c r="H11" s="253"/>
      <c r="I11" s="252"/>
      <c r="J11" s="252"/>
      <c r="K11" s="252"/>
      <c r="L11" s="254">
        <v>0.12</v>
      </c>
      <c r="M11" s="253"/>
      <c r="N11" s="251"/>
      <c r="O11" s="238" t="s">
        <v>664</v>
      </c>
      <c r="P11" s="255"/>
      <c r="Q11" s="256"/>
      <c r="R11" s="241"/>
      <c r="S11" s="235"/>
      <c r="T11" s="233" t="s">
        <v>206</v>
      </c>
      <c r="U11" s="252"/>
      <c r="V11" s="257"/>
      <c r="W11" s="258" t="s">
        <v>206</v>
      </c>
      <c r="X11" s="259"/>
      <c r="Y11" s="260"/>
      <c r="Z11" s="247" t="s">
        <v>206</v>
      </c>
    </row>
    <row r="12" spans="1:26" s="161" customFormat="1" ht="16.2" x14ac:dyDescent="0.25">
      <c r="A12" s="248" t="s">
        <v>32</v>
      </c>
      <c r="B12" s="249">
        <v>115</v>
      </c>
      <c r="C12" s="250" t="s">
        <v>206</v>
      </c>
      <c r="D12" s="251"/>
      <c r="E12" s="251"/>
      <c r="F12" s="252"/>
      <c r="G12" s="235" t="s">
        <v>663</v>
      </c>
      <c r="H12" s="253"/>
      <c r="I12" s="252"/>
      <c r="J12" s="252"/>
      <c r="K12" s="252"/>
      <c r="L12" s="254">
        <v>0.12</v>
      </c>
      <c r="M12" s="253"/>
      <c r="N12" s="251"/>
      <c r="O12" s="238" t="s">
        <v>664</v>
      </c>
      <c r="P12" s="255"/>
      <c r="Q12" s="256"/>
      <c r="R12" s="241"/>
      <c r="S12" s="235"/>
      <c r="T12" s="233" t="s">
        <v>206</v>
      </c>
      <c r="U12" s="252"/>
      <c r="V12" s="257"/>
      <c r="W12" s="258" t="s">
        <v>206</v>
      </c>
      <c r="X12" s="259"/>
      <c r="Y12" s="260"/>
      <c r="Z12" s="247" t="s">
        <v>206</v>
      </c>
    </row>
    <row r="13" spans="1:26" s="161" customFormat="1" ht="16.2" x14ac:dyDescent="0.25">
      <c r="A13" s="248" t="s">
        <v>667</v>
      </c>
      <c r="B13" s="249">
        <v>116</v>
      </c>
      <c r="C13" s="261" t="s">
        <v>206</v>
      </c>
      <c r="D13" s="262"/>
      <c r="E13" s="262"/>
      <c r="F13" s="263"/>
      <c r="G13" s="235" t="s">
        <v>663</v>
      </c>
      <c r="H13" s="264"/>
      <c r="I13" s="263"/>
      <c r="J13" s="263" t="s">
        <v>206</v>
      </c>
      <c r="K13" s="263"/>
      <c r="L13" s="265">
        <v>0.14000000000000001</v>
      </c>
      <c r="M13" s="264"/>
      <c r="N13" s="262"/>
      <c r="O13" s="266" t="s">
        <v>664</v>
      </c>
      <c r="P13" s="267"/>
      <c r="Q13" s="268"/>
      <c r="R13" s="241"/>
      <c r="S13" s="269"/>
      <c r="T13" s="270" t="s">
        <v>206</v>
      </c>
      <c r="U13" s="271"/>
      <c r="V13" s="272"/>
      <c r="W13" s="258" t="s">
        <v>206</v>
      </c>
      <c r="X13" s="259"/>
      <c r="Y13" s="260"/>
      <c r="Z13" s="247" t="s">
        <v>206</v>
      </c>
    </row>
    <row r="14" spans="1:26" s="161" customFormat="1" ht="16.2" x14ac:dyDescent="0.25">
      <c r="A14" s="248" t="s">
        <v>121</v>
      </c>
      <c r="B14" s="249">
        <v>118</v>
      </c>
      <c r="C14" s="261" t="s">
        <v>206</v>
      </c>
      <c r="D14" s="262"/>
      <c r="E14" s="262"/>
      <c r="F14" s="263"/>
      <c r="G14" s="235" t="s">
        <v>663</v>
      </c>
      <c r="H14" s="264"/>
      <c r="I14" s="263"/>
      <c r="J14" s="263"/>
      <c r="K14" s="263"/>
      <c r="L14" s="265">
        <v>0.12</v>
      </c>
      <c r="M14" s="264"/>
      <c r="N14" s="262"/>
      <c r="O14" s="266" t="s">
        <v>664</v>
      </c>
      <c r="P14" s="267"/>
      <c r="Q14" s="268"/>
      <c r="R14" s="241"/>
      <c r="S14" s="273"/>
      <c r="T14" s="274" t="s">
        <v>206</v>
      </c>
      <c r="U14" s="275"/>
      <c r="V14" s="276"/>
      <c r="W14" s="255" t="s">
        <v>206</v>
      </c>
      <c r="X14" s="259"/>
      <c r="Y14" s="260"/>
      <c r="Z14" s="247" t="s">
        <v>206</v>
      </c>
    </row>
    <row r="15" spans="1:26" s="161" customFormat="1" ht="16.2" x14ac:dyDescent="0.25">
      <c r="A15" s="248" t="s">
        <v>122</v>
      </c>
      <c r="B15" s="249">
        <v>119</v>
      </c>
      <c r="C15" s="261" t="s">
        <v>206</v>
      </c>
      <c r="D15" s="262"/>
      <c r="E15" s="262"/>
      <c r="F15" s="263"/>
      <c r="G15" s="235" t="s">
        <v>663</v>
      </c>
      <c r="H15" s="264"/>
      <c r="I15" s="263"/>
      <c r="J15" s="263" t="s">
        <v>206</v>
      </c>
      <c r="K15" s="263"/>
      <c r="L15" s="265">
        <v>0.12</v>
      </c>
      <c r="M15" s="264"/>
      <c r="N15" s="262"/>
      <c r="O15" s="266" t="s">
        <v>664</v>
      </c>
      <c r="P15" s="267"/>
      <c r="Q15" s="268"/>
      <c r="R15" s="241"/>
      <c r="S15" s="273"/>
      <c r="T15" s="274" t="s">
        <v>206</v>
      </c>
      <c r="U15" s="275"/>
      <c r="V15" s="276"/>
      <c r="W15" s="255" t="s">
        <v>206</v>
      </c>
      <c r="X15" s="259"/>
      <c r="Y15" s="260"/>
      <c r="Z15" s="247" t="s">
        <v>206</v>
      </c>
    </row>
    <row r="16" spans="1:26" s="161" customFormat="1" ht="16.2" x14ac:dyDescent="0.25">
      <c r="A16" s="248" t="s">
        <v>123</v>
      </c>
      <c r="B16" s="249">
        <v>120</v>
      </c>
      <c r="C16" s="261" t="s">
        <v>206</v>
      </c>
      <c r="D16" s="262"/>
      <c r="E16" s="262"/>
      <c r="F16" s="263"/>
      <c r="G16" s="235" t="s">
        <v>663</v>
      </c>
      <c r="H16" s="264"/>
      <c r="I16" s="263"/>
      <c r="J16" s="263" t="s">
        <v>206</v>
      </c>
      <c r="K16" s="263"/>
      <c r="L16" s="265">
        <v>0.14000000000000001</v>
      </c>
      <c r="M16" s="264"/>
      <c r="N16" s="262"/>
      <c r="O16" s="266" t="s">
        <v>664</v>
      </c>
      <c r="P16" s="267"/>
      <c r="Q16" s="268"/>
      <c r="R16" s="241"/>
      <c r="S16" s="273"/>
      <c r="T16" s="274" t="s">
        <v>206</v>
      </c>
      <c r="U16" s="275"/>
      <c r="V16" s="276"/>
      <c r="W16" s="255" t="s">
        <v>206</v>
      </c>
      <c r="X16" s="259"/>
      <c r="Y16" s="260"/>
      <c r="Z16" s="247" t="s">
        <v>206</v>
      </c>
    </row>
    <row r="17" spans="1:26" s="161" customFormat="1" ht="16.2" x14ac:dyDescent="0.25">
      <c r="A17" s="248" t="s">
        <v>33</v>
      </c>
      <c r="B17" s="249">
        <v>121</v>
      </c>
      <c r="C17" s="261" t="s">
        <v>206</v>
      </c>
      <c r="D17" s="262"/>
      <c r="E17" s="262"/>
      <c r="F17" s="263"/>
      <c r="G17" s="235" t="s">
        <v>663</v>
      </c>
      <c r="H17" s="264"/>
      <c r="I17" s="263"/>
      <c r="J17" s="263"/>
      <c r="K17" s="263"/>
      <c r="L17" s="265">
        <v>0.16</v>
      </c>
      <c r="M17" s="264"/>
      <c r="N17" s="262"/>
      <c r="O17" s="266" t="s">
        <v>664</v>
      </c>
      <c r="P17" s="267"/>
      <c r="Q17" s="268"/>
      <c r="R17" s="241"/>
      <c r="S17" s="242"/>
      <c r="T17" s="233" t="s">
        <v>206</v>
      </c>
      <c r="U17" s="234"/>
      <c r="V17" s="279"/>
      <c r="W17" s="258" t="s">
        <v>206</v>
      </c>
      <c r="X17" s="259"/>
      <c r="Y17" s="260"/>
      <c r="Z17" s="247" t="s">
        <v>206</v>
      </c>
    </row>
    <row r="18" spans="1:26" s="161" customFormat="1" ht="16.2" x14ac:dyDescent="0.25">
      <c r="A18" s="248" t="s">
        <v>34</v>
      </c>
      <c r="B18" s="249">
        <v>122</v>
      </c>
      <c r="C18" s="261" t="s">
        <v>206</v>
      </c>
      <c r="D18" s="262"/>
      <c r="E18" s="262"/>
      <c r="F18" s="263"/>
      <c r="G18" s="235" t="s">
        <v>663</v>
      </c>
      <c r="H18" s="264"/>
      <c r="I18" s="263"/>
      <c r="J18" s="263" t="s">
        <v>206</v>
      </c>
      <c r="K18" s="263"/>
      <c r="L18" s="265">
        <v>0.17</v>
      </c>
      <c r="M18" s="264"/>
      <c r="N18" s="262"/>
      <c r="O18" s="266" t="s">
        <v>664</v>
      </c>
      <c r="P18" s="280"/>
      <c r="Q18" s="256"/>
      <c r="R18" s="241"/>
      <c r="S18" s="235"/>
      <c r="T18" s="233" t="s">
        <v>206</v>
      </c>
      <c r="U18" s="252"/>
      <c r="V18" s="257"/>
      <c r="W18" s="258" t="s">
        <v>206</v>
      </c>
      <c r="X18" s="259"/>
      <c r="Y18" s="260"/>
      <c r="Z18" s="247" t="s">
        <v>206</v>
      </c>
    </row>
    <row r="19" spans="1:26" s="161" customFormat="1" ht="16.2" x14ac:dyDescent="0.25">
      <c r="A19" s="248" t="s">
        <v>668</v>
      </c>
      <c r="B19" s="249">
        <v>125</v>
      </c>
      <c r="C19" s="261" t="s">
        <v>206</v>
      </c>
      <c r="D19" s="262"/>
      <c r="E19" s="262" t="s">
        <v>669</v>
      </c>
      <c r="F19" s="263"/>
      <c r="G19" s="235" t="s">
        <v>663</v>
      </c>
      <c r="H19" s="264"/>
      <c r="I19" s="263"/>
      <c r="J19" s="263"/>
      <c r="K19" s="263"/>
      <c r="L19" s="265">
        <v>0.1</v>
      </c>
      <c r="M19" s="264"/>
      <c r="N19" s="262"/>
      <c r="O19" s="266" t="s">
        <v>664</v>
      </c>
      <c r="P19" s="280"/>
      <c r="Q19" s="256"/>
      <c r="R19" s="241"/>
      <c r="S19" s="235"/>
      <c r="T19" s="233" t="s">
        <v>206</v>
      </c>
      <c r="U19" s="252"/>
      <c r="V19" s="257"/>
      <c r="W19" s="258" t="s">
        <v>206</v>
      </c>
      <c r="X19" s="259"/>
      <c r="Y19" s="260"/>
      <c r="Z19" s="247" t="s">
        <v>206</v>
      </c>
    </row>
    <row r="20" spans="1:26" s="161" customFormat="1" ht="16.2" x14ac:dyDescent="0.25">
      <c r="A20" s="248" t="s">
        <v>670</v>
      </c>
      <c r="B20" s="249">
        <v>131</v>
      </c>
      <c r="C20" s="261" t="s">
        <v>206</v>
      </c>
      <c r="D20" s="262"/>
      <c r="E20" s="262"/>
      <c r="F20" s="263"/>
      <c r="G20" s="235" t="s">
        <v>663</v>
      </c>
      <c r="H20" s="264"/>
      <c r="I20" s="263"/>
      <c r="J20" s="263"/>
      <c r="K20" s="263"/>
      <c r="L20" s="265">
        <v>7.0000000000000007E-2</v>
      </c>
      <c r="M20" s="264"/>
      <c r="N20" s="262"/>
      <c r="O20" s="266" t="s">
        <v>664</v>
      </c>
      <c r="P20" s="280"/>
      <c r="Q20" s="256"/>
      <c r="R20" s="241"/>
      <c r="S20" s="235"/>
      <c r="T20" s="233" t="s">
        <v>206</v>
      </c>
      <c r="U20" s="252"/>
      <c r="V20" s="257"/>
      <c r="W20" s="258" t="s">
        <v>206</v>
      </c>
      <c r="X20" s="259"/>
      <c r="Y20" s="260"/>
      <c r="Z20" s="247" t="s">
        <v>206</v>
      </c>
    </row>
    <row r="21" spans="1:26" s="161" customFormat="1" ht="16.2" x14ac:dyDescent="0.25">
      <c r="A21" s="248" t="s">
        <v>35</v>
      </c>
      <c r="B21" s="249">
        <v>132</v>
      </c>
      <c r="C21" s="261" t="s">
        <v>206</v>
      </c>
      <c r="D21" s="262"/>
      <c r="E21" s="262"/>
      <c r="F21" s="263" t="s">
        <v>669</v>
      </c>
      <c r="G21" s="235" t="s">
        <v>663</v>
      </c>
      <c r="H21" s="264"/>
      <c r="I21" s="263"/>
      <c r="J21" s="263" t="s">
        <v>206</v>
      </c>
      <c r="K21" s="263"/>
      <c r="L21" s="265">
        <v>0.17</v>
      </c>
      <c r="M21" s="264"/>
      <c r="N21" s="262"/>
      <c r="O21" s="266" t="s">
        <v>664</v>
      </c>
      <c r="P21" s="280"/>
      <c r="Q21" s="256"/>
      <c r="R21" s="241"/>
      <c r="S21" s="235"/>
      <c r="T21" s="233" t="s">
        <v>206</v>
      </c>
      <c r="U21" s="252"/>
      <c r="V21" s="257"/>
      <c r="W21" s="258" t="s">
        <v>206</v>
      </c>
      <c r="X21" s="259"/>
      <c r="Y21" s="260"/>
      <c r="Z21" s="247" t="s">
        <v>206</v>
      </c>
    </row>
    <row r="22" spans="1:26" s="161" customFormat="1" ht="16.2" x14ac:dyDescent="0.25">
      <c r="A22" s="248" t="s">
        <v>36</v>
      </c>
      <c r="B22" s="249">
        <v>142</v>
      </c>
      <c r="C22" s="261" t="s">
        <v>206</v>
      </c>
      <c r="D22" s="262"/>
      <c r="E22" s="262"/>
      <c r="F22" s="263"/>
      <c r="G22" s="235" t="s">
        <v>663</v>
      </c>
      <c r="H22" s="264"/>
      <c r="I22" s="263"/>
      <c r="J22" s="263"/>
      <c r="K22" s="263"/>
      <c r="L22" s="265">
        <v>0.14000000000000001</v>
      </c>
      <c r="M22" s="264"/>
      <c r="N22" s="262"/>
      <c r="O22" s="266" t="s">
        <v>664</v>
      </c>
      <c r="P22" s="280"/>
      <c r="Q22" s="256"/>
      <c r="R22" s="241"/>
      <c r="S22" s="235"/>
      <c r="T22" s="233" t="s">
        <v>206</v>
      </c>
      <c r="U22" s="252"/>
      <c r="V22" s="257"/>
      <c r="W22" s="258" t="s">
        <v>206</v>
      </c>
      <c r="X22" s="259"/>
      <c r="Y22" s="260"/>
      <c r="Z22" s="247" t="s">
        <v>206</v>
      </c>
    </row>
    <row r="23" spans="1:26" s="161" customFormat="1" ht="16.2" x14ac:dyDescent="0.25">
      <c r="A23" s="248" t="s">
        <v>37</v>
      </c>
      <c r="B23" s="249">
        <v>143</v>
      </c>
      <c r="C23" s="261" t="s">
        <v>206</v>
      </c>
      <c r="D23" s="262"/>
      <c r="E23" s="262"/>
      <c r="F23" s="263"/>
      <c r="G23" s="235" t="s">
        <v>663</v>
      </c>
      <c r="H23" s="264"/>
      <c r="I23" s="263"/>
      <c r="J23" s="263" t="s">
        <v>206</v>
      </c>
      <c r="K23" s="263"/>
      <c r="L23" s="265">
        <v>0.17</v>
      </c>
      <c r="M23" s="264"/>
      <c r="N23" s="262"/>
      <c r="O23" s="266" t="s">
        <v>664</v>
      </c>
      <c r="P23" s="280"/>
      <c r="Q23" s="256"/>
      <c r="R23" s="241"/>
      <c r="S23" s="235"/>
      <c r="T23" s="233" t="s">
        <v>206</v>
      </c>
      <c r="U23" s="252"/>
      <c r="V23" s="257"/>
      <c r="W23" s="258" t="s">
        <v>206</v>
      </c>
      <c r="X23" s="259"/>
      <c r="Y23" s="260"/>
      <c r="Z23" s="247" t="s">
        <v>206</v>
      </c>
    </row>
    <row r="24" spans="1:26" s="161" customFormat="1" ht="16.2" x14ac:dyDescent="0.25">
      <c r="A24" s="248" t="s">
        <v>38</v>
      </c>
      <c r="B24" s="249">
        <v>144</v>
      </c>
      <c r="C24" s="261" t="s">
        <v>206</v>
      </c>
      <c r="D24" s="262"/>
      <c r="E24" s="262"/>
      <c r="F24" s="263"/>
      <c r="G24" s="235" t="s">
        <v>663</v>
      </c>
      <c r="H24" s="264"/>
      <c r="I24" s="263"/>
      <c r="J24" s="263" t="s">
        <v>206</v>
      </c>
      <c r="K24" s="263"/>
      <c r="L24" s="265">
        <v>0.12</v>
      </c>
      <c r="M24" s="264"/>
      <c r="N24" s="262"/>
      <c r="O24" s="266" t="s">
        <v>664</v>
      </c>
      <c r="P24" s="280"/>
      <c r="Q24" s="256"/>
      <c r="R24" s="241"/>
      <c r="S24" s="235"/>
      <c r="T24" s="233" t="s">
        <v>206</v>
      </c>
      <c r="U24" s="252"/>
      <c r="V24" s="257"/>
      <c r="W24" s="258" t="s">
        <v>206</v>
      </c>
      <c r="X24" s="259"/>
      <c r="Y24" s="260"/>
      <c r="Z24" s="247" t="s">
        <v>206</v>
      </c>
    </row>
    <row r="25" spans="1:26" s="161" customFormat="1" ht="20.399999999999999" x14ac:dyDescent="0.25">
      <c r="A25" s="248" t="s">
        <v>1073</v>
      </c>
      <c r="B25" s="249">
        <v>150</v>
      </c>
      <c r="C25" s="261" t="s">
        <v>206</v>
      </c>
      <c r="D25" s="262"/>
      <c r="E25" s="262"/>
      <c r="F25" s="263"/>
      <c r="G25" s="235" t="s">
        <v>663</v>
      </c>
      <c r="H25" s="264"/>
      <c r="I25" s="263"/>
      <c r="J25" s="263" t="s">
        <v>206</v>
      </c>
      <c r="K25" s="263"/>
      <c r="L25" s="265">
        <v>0.12</v>
      </c>
      <c r="M25" s="264"/>
      <c r="N25" s="262"/>
      <c r="O25" s="266" t="s">
        <v>664</v>
      </c>
      <c r="P25" s="280"/>
      <c r="Q25" s="256"/>
      <c r="R25" s="241"/>
      <c r="S25" s="235"/>
      <c r="T25" s="233" t="s">
        <v>206</v>
      </c>
      <c r="U25" s="252"/>
      <c r="V25" s="257"/>
      <c r="W25" s="258" t="s">
        <v>206</v>
      </c>
      <c r="X25" s="259"/>
      <c r="Y25" s="260"/>
      <c r="Z25" s="247" t="s">
        <v>206</v>
      </c>
    </row>
    <row r="26" spans="1:26" s="161" customFormat="1" ht="16.2" x14ac:dyDescent="0.25">
      <c r="A26" s="248" t="s">
        <v>1074</v>
      </c>
      <c r="B26" s="249">
        <v>151</v>
      </c>
      <c r="C26" s="261" t="s">
        <v>206</v>
      </c>
      <c r="D26" s="262"/>
      <c r="E26" s="281"/>
      <c r="F26" s="282"/>
      <c r="G26" s="235" t="s">
        <v>206</v>
      </c>
      <c r="H26" s="284"/>
      <c r="I26" s="282"/>
      <c r="J26" s="282"/>
      <c r="K26" s="282"/>
      <c r="L26" s="265">
        <v>0.35</v>
      </c>
      <c r="M26" s="264"/>
      <c r="N26" s="262"/>
      <c r="O26" s="262" t="s">
        <v>671</v>
      </c>
      <c r="P26" s="285"/>
      <c r="Q26" s="286"/>
      <c r="R26" s="287"/>
      <c r="S26" s="283"/>
      <c r="T26" s="233" t="s">
        <v>206</v>
      </c>
      <c r="U26" s="252"/>
      <c r="V26" s="257"/>
      <c r="W26" s="258" t="s">
        <v>206</v>
      </c>
      <c r="X26" s="259"/>
      <c r="Y26" s="260"/>
      <c r="Z26" s="295" t="s">
        <v>672</v>
      </c>
    </row>
    <row r="27" spans="1:26" s="161" customFormat="1" ht="20.399999999999999" x14ac:dyDescent="0.25">
      <c r="A27" s="248" t="s">
        <v>473</v>
      </c>
      <c r="B27" s="249">
        <v>882</v>
      </c>
      <c r="C27" s="261" t="s">
        <v>206</v>
      </c>
      <c r="D27" s="262"/>
      <c r="E27" s="262"/>
      <c r="F27" s="263"/>
      <c r="G27" s="235" t="s">
        <v>663</v>
      </c>
      <c r="H27" s="264"/>
      <c r="I27" s="263"/>
      <c r="J27" s="263"/>
      <c r="K27" s="263"/>
      <c r="L27" s="265">
        <v>0.12</v>
      </c>
      <c r="M27" s="264"/>
      <c r="N27" s="262"/>
      <c r="O27" s="266" t="s">
        <v>664</v>
      </c>
      <c r="P27" s="280"/>
      <c r="Q27" s="256"/>
      <c r="R27" s="241"/>
      <c r="S27" s="235"/>
      <c r="T27" s="233" t="s">
        <v>206</v>
      </c>
      <c r="U27" s="252"/>
      <c r="V27" s="257"/>
      <c r="W27" s="258" t="s">
        <v>206</v>
      </c>
      <c r="X27" s="259"/>
      <c r="Y27" s="260"/>
      <c r="Z27" s="247" t="s">
        <v>206</v>
      </c>
    </row>
    <row r="28" spans="1:26" s="161" customFormat="1" ht="16.2" x14ac:dyDescent="0.25">
      <c r="A28" s="290" t="s">
        <v>128</v>
      </c>
      <c r="B28" s="249">
        <v>156</v>
      </c>
      <c r="C28" s="261" t="s">
        <v>206</v>
      </c>
      <c r="D28" s="262"/>
      <c r="E28" s="262"/>
      <c r="F28" s="263"/>
      <c r="G28" s="235" t="s">
        <v>663</v>
      </c>
      <c r="H28" s="264"/>
      <c r="I28" s="263"/>
      <c r="J28" s="263"/>
      <c r="K28" s="263"/>
      <c r="L28" s="265">
        <v>0.12</v>
      </c>
      <c r="M28" s="264"/>
      <c r="N28" s="262"/>
      <c r="O28" s="266" t="s">
        <v>664</v>
      </c>
      <c r="P28" s="280"/>
      <c r="Q28" s="256"/>
      <c r="R28" s="241"/>
      <c r="S28" s="235"/>
      <c r="T28" s="233" t="s">
        <v>206</v>
      </c>
      <c r="U28" s="252"/>
      <c r="V28" s="257"/>
      <c r="W28" s="258" t="s">
        <v>206</v>
      </c>
      <c r="X28" s="259"/>
      <c r="Y28" s="260"/>
      <c r="Z28" s="247" t="s">
        <v>206</v>
      </c>
    </row>
    <row r="29" spans="1:26" s="161" customFormat="1" ht="16.2" x14ac:dyDescent="0.25">
      <c r="A29" s="290" t="s">
        <v>130</v>
      </c>
      <c r="B29" s="249">
        <v>157</v>
      </c>
      <c r="C29" s="261" t="s">
        <v>206</v>
      </c>
      <c r="D29" s="262"/>
      <c r="E29" s="262"/>
      <c r="F29" s="263"/>
      <c r="G29" s="235" t="s">
        <v>663</v>
      </c>
      <c r="H29" s="264"/>
      <c r="I29" s="263"/>
      <c r="J29" s="263" t="s">
        <v>206</v>
      </c>
      <c r="K29" s="263"/>
      <c r="L29" s="265">
        <v>0.14000000000000001</v>
      </c>
      <c r="M29" s="264"/>
      <c r="N29" s="262"/>
      <c r="O29" s="266" t="s">
        <v>664</v>
      </c>
      <c r="P29" s="280"/>
      <c r="Q29" s="256"/>
      <c r="R29" s="241"/>
      <c r="S29" s="235"/>
      <c r="T29" s="233" t="s">
        <v>206</v>
      </c>
      <c r="U29" s="252"/>
      <c r="V29" s="257"/>
      <c r="W29" s="258" t="s">
        <v>206</v>
      </c>
      <c r="X29" s="259"/>
      <c r="Y29" s="260"/>
      <c r="Z29" s="247" t="s">
        <v>206</v>
      </c>
    </row>
    <row r="30" spans="1:26" s="161" customFormat="1" ht="16.2" x14ac:dyDescent="0.25">
      <c r="A30" s="248" t="s">
        <v>39</v>
      </c>
      <c r="B30" s="249">
        <v>171</v>
      </c>
      <c r="C30" s="261" t="s">
        <v>206</v>
      </c>
      <c r="D30" s="262"/>
      <c r="E30" s="262"/>
      <c r="F30" s="263"/>
      <c r="G30" s="250" t="s">
        <v>206</v>
      </c>
      <c r="H30" s="264"/>
      <c r="I30" s="263"/>
      <c r="J30" s="263"/>
      <c r="K30" s="263"/>
      <c r="L30" s="265">
        <v>0.35</v>
      </c>
      <c r="M30" s="264"/>
      <c r="N30" s="262"/>
      <c r="O30" s="262" t="s">
        <v>671</v>
      </c>
      <c r="P30" s="280"/>
      <c r="Q30" s="291"/>
      <c r="R30" s="241"/>
      <c r="S30" s="269"/>
      <c r="T30" s="270" t="s">
        <v>206</v>
      </c>
      <c r="U30" s="271"/>
      <c r="V30" s="272"/>
      <c r="W30" s="292" t="s">
        <v>206</v>
      </c>
      <c r="X30" s="293"/>
      <c r="Y30" s="294"/>
      <c r="Z30" s="295" t="s">
        <v>672</v>
      </c>
    </row>
    <row r="31" spans="1:26" s="161" customFormat="1" ht="13.8" x14ac:dyDescent="0.25">
      <c r="A31" s="248" t="s">
        <v>131</v>
      </c>
      <c r="B31" s="249">
        <v>181</v>
      </c>
      <c r="C31" s="261" t="s">
        <v>206</v>
      </c>
      <c r="D31" s="262"/>
      <c r="E31" s="262"/>
      <c r="F31" s="263"/>
      <c r="G31" s="250" t="s">
        <v>206</v>
      </c>
      <c r="H31" s="264"/>
      <c r="I31" s="263"/>
      <c r="J31" s="263"/>
      <c r="K31" s="263"/>
      <c r="L31" s="265">
        <v>0.2</v>
      </c>
      <c r="M31" s="264"/>
      <c r="N31" s="262"/>
      <c r="O31" s="266" t="s">
        <v>664</v>
      </c>
      <c r="P31" s="280"/>
      <c r="Q31" s="296"/>
      <c r="R31" s="297"/>
      <c r="S31" s="273"/>
      <c r="T31" s="274" t="s">
        <v>206</v>
      </c>
      <c r="U31" s="275"/>
      <c r="V31" s="276"/>
      <c r="W31" s="275" t="s">
        <v>206</v>
      </c>
      <c r="X31" s="299"/>
      <c r="Y31" s="300"/>
      <c r="Z31" s="247" t="s">
        <v>206</v>
      </c>
    </row>
    <row r="32" spans="1:26" s="161" customFormat="1" ht="13.8" x14ac:dyDescent="0.25">
      <c r="A32" s="248" t="s">
        <v>40</v>
      </c>
      <c r="B32" s="249">
        <v>182</v>
      </c>
      <c r="C32" s="261" t="s">
        <v>206</v>
      </c>
      <c r="D32" s="262"/>
      <c r="E32" s="262"/>
      <c r="F32" s="263"/>
      <c r="G32" s="235" t="s">
        <v>206</v>
      </c>
      <c r="H32" s="264"/>
      <c r="I32" s="263" t="s">
        <v>206</v>
      </c>
      <c r="J32" s="263"/>
      <c r="K32" s="263"/>
      <c r="L32" s="265">
        <v>0.14000000000000001</v>
      </c>
      <c r="M32" s="264"/>
      <c r="N32" s="262"/>
      <c r="O32" s="266" t="s">
        <v>664</v>
      </c>
      <c r="P32" s="280"/>
      <c r="Q32" s="296"/>
      <c r="R32" s="297"/>
      <c r="S32" s="273"/>
      <c r="T32" s="274" t="s">
        <v>206</v>
      </c>
      <c r="U32" s="275"/>
      <c r="V32" s="276"/>
      <c r="W32" s="275" t="s">
        <v>206</v>
      </c>
      <c r="X32" s="301"/>
      <c r="Y32" s="302"/>
      <c r="Z32" s="303" t="s">
        <v>206</v>
      </c>
    </row>
    <row r="33" spans="1:26" s="161" customFormat="1" ht="13.8" x14ac:dyDescent="0.25">
      <c r="A33" s="248" t="s">
        <v>132</v>
      </c>
      <c r="B33" s="249">
        <v>183</v>
      </c>
      <c r="C33" s="261" t="s">
        <v>206</v>
      </c>
      <c r="D33" s="262"/>
      <c r="E33" s="262"/>
      <c r="F33" s="263"/>
      <c r="G33" s="250" t="s">
        <v>206</v>
      </c>
      <c r="H33" s="264"/>
      <c r="I33" s="263"/>
      <c r="J33" s="263"/>
      <c r="K33" s="263"/>
      <c r="L33" s="265">
        <v>0.2</v>
      </c>
      <c r="M33" s="264"/>
      <c r="N33" s="262"/>
      <c r="O33" s="266" t="s">
        <v>664</v>
      </c>
      <c r="P33" s="280"/>
      <c r="Q33" s="296"/>
      <c r="R33" s="297"/>
      <c r="S33" s="273"/>
      <c r="T33" s="274" t="s">
        <v>206</v>
      </c>
      <c r="U33" s="275"/>
      <c r="V33" s="276"/>
      <c r="W33" s="275" t="s">
        <v>206</v>
      </c>
      <c r="X33" s="304"/>
      <c r="Y33" s="305"/>
      <c r="Z33" s="306" t="s">
        <v>206</v>
      </c>
    </row>
    <row r="34" spans="1:26" s="161" customFormat="1" ht="13.8" x14ac:dyDescent="0.25">
      <c r="A34" s="290" t="s">
        <v>41</v>
      </c>
      <c r="B34" s="249">
        <v>184</v>
      </c>
      <c r="C34" s="261" t="s">
        <v>206</v>
      </c>
      <c r="D34" s="262"/>
      <c r="E34" s="262"/>
      <c r="F34" s="263"/>
      <c r="G34" s="250" t="s">
        <v>206</v>
      </c>
      <c r="H34" s="264"/>
      <c r="I34" s="263"/>
      <c r="J34" s="263"/>
      <c r="K34" s="263"/>
      <c r="L34" s="265">
        <v>0.2</v>
      </c>
      <c r="M34" s="264"/>
      <c r="N34" s="262"/>
      <c r="O34" s="266" t="s">
        <v>664</v>
      </c>
      <c r="P34" s="280"/>
      <c r="Q34" s="296"/>
      <c r="R34" s="297"/>
      <c r="S34" s="273"/>
      <c r="T34" s="274" t="s">
        <v>206</v>
      </c>
      <c r="U34" s="275"/>
      <c r="V34" s="276"/>
      <c r="W34" s="275" t="s">
        <v>206</v>
      </c>
      <c r="X34" s="304"/>
      <c r="Y34" s="305"/>
      <c r="Z34" s="306" t="s">
        <v>206</v>
      </c>
    </row>
    <row r="35" spans="1:26" s="161" customFormat="1" ht="13.8" x14ac:dyDescent="0.25">
      <c r="A35" s="248" t="s">
        <v>42</v>
      </c>
      <c r="B35" s="249">
        <v>186</v>
      </c>
      <c r="C35" s="261" t="s">
        <v>206</v>
      </c>
      <c r="D35" s="262"/>
      <c r="E35" s="262"/>
      <c r="F35" s="263"/>
      <c r="G35" s="250" t="s">
        <v>206</v>
      </c>
      <c r="H35" s="264"/>
      <c r="I35" s="263" t="s">
        <v>206</v>
      </c>
      <c r="J35" s="263"/>
      <c r="K35" s="263"/>
      <c r="L35" s="265">
        <v>0.24</v>
      </c>
      <c r="M35" s="264"/>
      <c r="N35" s="262"/>
      <c r="O35" s="266" t="s">
        <v>664</v>
      </c>
      <c r="P35" s="280"/>
      <c r="Q35" s="296"/>
      <c r="R35" s="297"/>
      <c r="S35" s="273"/>
      <c r="T35" s="274" t="s">
        <v>206</v>
      </c>
      <c r="U35" s="275"/>
      <c r="V35" s="276"/>
      <c r="W35" s="275" t="s">
        <v>206</v>
      </c>
      <c r="X35" s="299"/>
      <c r="Y35" s="300"/>
      <c r="Z35" s="307" t="s">
        <v>206</v>
      </c>
    </row>
    <row r="36" spans="1:26" s="161" customFormat="1" ht="13.8" x14ac:dyDescent="0.25">
      <c r="A36" s="308" t="s">
        <v>133</v>
      </c>
      <c r="B36" s="309">
        <v>187</v>
      </c>
      <c r="C36" s="310" t="s">
        <v>206</v>
      </c>
      <c r="D36" s="270"/>
      <c r="E36" s="270"/>
      <c r="F36" s="271"/>
      <c r="G36" s="235" t="s">
        <v>206</v>
      </c>
      <c r="H36" s="311"/>
      <c r="I36" s="292" t="s">
        <v>206</v>
      </c>
      <c r="J36" s="271"/>
      <c r="K36" s="271"/>
      <c r="L36" s="312">
        <v>0.3</v>
      </c>
      <c r="M36" s="311"/>
      <c r="N36" s="270"/>
      <c r="O36" s="313" t="s">
        <v>664</v>
      </c>
      <c r="P36" s="280"/>
      <c r="Q36" s="314"/>
      <c r="R36" s="297"/>
      <c r="S36" s="315"/>
      <c r="T36" s="316" t="s">
        <v>206</v>
      </c>
      <c r="U36" s="317"/>
      <c r="V36" s="318"/>
      <c r="W36" s="317" t="s">
        <v>206</v>
      </c>
      <c r="X36" s="319"/>
      <c r="Y36" s="300"/>
      <c r="Z36" s="307" t="s">
        <v>206</v>
      </c>
    </row>
    <row r="37" spans="1:26" s="161" customFormat="1" ht="16.2" x14ac:dyDescent="0.25">
      <c r="A37" s="320" t="s">
        <v>134</v>
      </c>
      <c r="B37" s="309">
        <v>188</v>
      </c>
      <c r="C37" s="310" t="s">
        <v>206</v>
      </c>
      <c r="D37" s="270"/>
      <c r="E37" s="270"/>
      <c r="F37" s="271"/>
      <c r="G37" s="235" t="s">
        <v>663</v>
      </c>
      <c r="H37" s="311"/>
      <c r="I37" s="292"/>
      <c r="J37" s="271"/>
      <c r="K37" s="271"/>
      <c r="L37" s="312"/>
      <c r="M37" s="311"/>
      <c r="N37" s="270"/>
      <c r="O37" s="313" t="s">
        <v>664</v>
      </c>
      <c r="P37" s="280"/>
      <c r="Q37" s="314"/>
      <c r="R37" s="321"/>
      <c r="S37" s="315"/>
      <c r="T37" s="316" t="s">
        <v>206</v>
      </c>
      <c r="U37" s="317"/>
      <c r="V37" s="318"/>
      <c r="W37" s="317" t="s">
        <v>206</v>
      </c>
      <c r="X37" s="301"/>
      <c r="Y37" s="302"/>
      <c r="Z37" s="322" t="s">
        <v>206</v>
      </c>
    </row>
    <row r="38" spans="1:26" s="161" customFormat="1" thickBot="1" x14ac:dyDescent="0.3">
      <c r="A38" s="323" t="s">
        <v>968</v>
      </c>
      <c r="B38" s="309">
        <v>189</v>
      </c>
      <c r="C38" s="310" t="s">
        <v>206</v>
      </c>
      <c r="D38" s="270"/>
      <c r="E38" s="270"/>
      <c r="F38" s="271"/>
      <c r="G38" s="242" t="s">
        <v>206</v>
      </c>
      <c r="H38" s="311"/>
      <c r="I38" s="271" t="s">
        <v>206</v>
      </c>
      <c r="J38" s="271"/>
      <c r="K38" s="271"/>
      <c r="L38" s="312"/>
      <c r="M38" s="311"/>
      <c r="N38" s="270"/>
      <c r="O38" s="313" t="s">
        <v>664</v>
      </c>
      <c r="P38" s="280"/>
      <c r="Q38" s="314"/>
      <c r="R38" s="321"/>
      <c r="S38" s="315"/>
      <c r="T38" s="316" t="s">
        <v>206</v>
      </c>
      <c r="U38" s="317"/>
      <c r="V38" s="318"/>
      <c r="W38" s="317" t="s">
        <v>206</v>
      </c>
      <c r="X38" s="304"/>
      <c r="Y38" s="324"/>
      <c r="Z38" s="325" t="s">
        <v>206</v>
      </c>
    </row>
    <row r="39" spans="1:26" s="161" customFormat="1" thickBot="1" x14ac:dyDescent="0.3">
      <c r="A39" s="326" t="s">
        <v>626</v>
      </c>
      <c r="B39" s="327"/>
      <c r="C39" s="328"/>
      <c r="D39" s="209"/>
      <c r="E39" s="209"/>
      <c r="F39" s="329"/>
      <c r="G39" s="328"/>
      <c r="H39" s="330"/>
      <c r="I39" s="329"/>
      <c r="J39" s="329"/>
      <c r="K39" s="329"/>
      <c r="L39" s="331"/>
      <c r="M39" s="330"/>
      <c r="N39" s="209"/>
      <c r="O39" s="209"/>
      <c r="P39" s="330"/>
      <c r="Q39" s="332"/>
      <c r="R39" s="209"/>
      <c r="S39" s="328"/>
      <c r="T39" s="209"/>
      <c r="U39" s="329"/>
      <c r="V39" s="328"/>
      <c r="W39" s="329"/>
      <c r="X39" s="329"/>
      <c r="Y39" s="333"/>
      <c r="Z39" s="334"/>
    </row>
    <row r="40" spans="1:26" s="161" customFormat="1" ht="13.8" x14ac:dyDescent="0.25">
      <c r="A40" s="335" t="s">
        <v>552</v>
      </c>
      <c r="B40" s="336">
        <v>573</v>
      </c>
      <c r="C40" s="214" t="s">
        <v>206</v>
      </c>
      <c r="D40" s="215"/>
      <c r="E40" s="215"/>
      <c r="F40" s="337"/>
      <c r="G40" s="224" t="s">
        <v>206</v>
      </c>
      <c r="H40" s="215"/>
      <c r="I40" s="215"/>
      <c r="J40" s="215"/>
      <c r="K40" s="215"/>
      <c r="L40" s="219"/>
      <c r="M40" s="224"/>
      <c r="N40" s="215"/>
      <c r="O40" s="215"/>
      <c r="P40" s="337" t="s">
        <v>206</v>
      </c>
      <c r="Q40" s="225"/>
      <c r="R40" s="223"/>
      <c r="S40" s="224"/>
      <c r="T40" s="215" t="s">
        <v>206</v>
      </c>
      <c r="U40" s="337"/>
      <c r="V40" s="224"/>
      <c r="W40" s="215" t="s">
        <v>206</v>
      </c>
      <c r="X40" s="337"/>
      <c r="Y40" s="228"/>
      <c r="Z40" s="228" t="s">
        <v>206</v>
      </c>
    </row>
    <row r="41" spans="1:26" s="161" customFormat="1" ht="13.8" x14ac:dyDescent="0.25">
      <c r="A41" s="338" t="s">
        <v>673</v>
      </c>
      <c r="B41" s="339">
        <v>575</v>
      </c>
      <c r="C41" s="250" t="s">
        <v>206</v>
      </c>
      <c r="D41" s="251"/>
      <c r="E41" s="251"/>
      <c r="F41" s="340"/>
      <c r="G41" s="235"/>
      <c r="H41" s="251"/>
      <c r="I41" s="251"/>
      <c r="J41" s="251"/>
      <c r="K41" s="251"/>
      <c r="L41" s="254"/>
      <c r="M41" s="235" t="s">
        <v>206</v>
      </c>
      <c r="N41" s="251"/>
      <c r="O41" s="251"/>
      <c r="P41" s="340"/>
      <c r="Q41" s="257"/>
      <c r="R41" s="241"/>
      <c r="S41" s="235"/>
      <c r="T41" s="251" t="s">
        <v>206</v>
      </c>
      <c r="U41" s="340"/>
      <c r="V41" s="235"/>
      <c r="W41" s="251" t="s">
        <v>206</v>
      </c>
      <c r="X41" s="340"/>
      <c r="Y41" s="341"/>
      <c r="Z41" s="260"/>
    </row>
    <row r="42" spans="1:26" s="161" customFormat="1" ht="13.8" x14ac:dyDescent="0.25">
      <c r="A42" s="338" t="s">
        <v>555</v>
      </c>
      <c r="B42" s="339">
        <v>576</v>
      </c>
      <c r="C42" s="250" t="s">
        <v>206</v>
      </c>
      <c r="D42" s="251"/>
      <c r="E42" s="251"/>
      <c r="F42" s="340"/>
      <c r="G42" s="235" t="s">
        <v>206</v>
      </c>
      <c r="H42" s="251"/>
      <c r="I42" s="251"/>
      <c r="J42" s="251"/>
      <c r="K42" s="251"/>
      <c r="L42" s="254"/>
      <c r="M42" s="235"/>
      <c r="N42" s="251" t="s">
        <v>206</v>
      </c>
      <c r="O42" s="251"/>
      <c r="P42" s="342"/>
      <c r="Q42" s="257"/>
      <c r="R42" s="241"/>
      <c r="S42" s="235"/>
      <c r="T42" s="251" t="s">
        <v>206</v>
      </c>
      <c r="U42" s="340"/>
      <c r="V42" s="235"/>
      <c r="W42" s="251" t="s">
        <v>206</v>
      </c>
      <c r="X42" s="340"/>
      <c r="Y42" s="341"/>
      <c r="Z42" s="260" t="s">
        <v>206</v>
      </c>
    </row>
    <row r="43" spans="1:26" s="161" customFormat="1" thickBot="1" x14ac:dyDescent="0.3">
      <c r="A43" s="622" t="s">
        <v>1088</v>
      </c>
      <c r="B43" s="411">
        <v>577</v>
      </c>
      <c r="C43" s="343"/>
      <c r="D43" s="344"/>
      <c r="E43" s="344"/>
      <c r="F43" s="345"/>
      <c r="G43" s="346"/>
      <c r="H43" s="344"/>
      <c r="I43" s="344"/>
      <c r="J43" s="344"/>
      <c r="K43" s="344"/>
      <c r="L43" s="347"/>
      <c r="M43" s="346"/>
      <c r="N43" s="344"/>
      <c r="O43" s="344"/>
      <c r="P43" s="348"/>
      <c r="Q43" s="349"/>
      <c r="R43" s="350"/>
      <c r="S43" s="346"/>
      <c r="T43" s="344"/>
      <c r="U43" s="345"/>
      <c r="V43" s="346"/>
      <c r="W43" s="344"/>
      <c r="X43" s="345"/>
      <c r="Y43" s="388" t="s">
        <v>206</v>
      </c>
      <c r="Z43" s="351"/>
    </row>
    <row r="44" spans="1:26" s="161" customFormat="1" thickBot="1" x14ac:dyDescent="0.3">
      <c r="A44" s="352" t="s">
        <v>674</v>
      </c>
      <c r="B44" s="353"/>
      <c r="C44" s="354"/>
      <c r="D44" s="355"/>
      <c r="E44" s="355"/>
      <c r="F44" s="356"/>
      <c r="G44" s="354"/>
      <c r="H44" s="357"/>
      <c r="I44" s="356"/>
      <c r="J44" s="356"/>
      <c r="K44" s="356"/>
      <c r="L44" s="358"/>
      <c r="M44" s="359"/>
      <c r="N44" s="360"/>
      <c r="O44" s="360"/>
      <c r="P44" s="359"/>
      <c r="Q44" s="361"/>
      <c r="R44" s="360"/>
      <c r="S44" s="362"/>
      <c r="T44" s="360"/>
      <c r="U44" s="363"/>
      <c r="V44" s="362"/>
      <c r="W44" s="363"/>
      <c r="X44" s="363"/>
      <c r="Y44" s="364"/>
      <c r="Z44" s="365"/>
    </row>
    <row r="45" spans="1:26" s="161" customFormat="1" ht="20.399999999999999" x14ac:dyDescent="0.25">
      <c r="A45" s="230" t="s">
        <v>1075</v>
      </c>
      <c r="B45" s="213">
        <v>210</v>
      </c>
      <c r="C45" s="214" t="s">
        <v>206</v>
      </c>
      <c r="D45" s="215"/>
      <c r="E45" s="215"/>
      <c r="F45" s="216"/>
      <c r="G45" s="224" t="s">
        <v>675</v>
      </c>
      <c r="H45" s="215" t="s">
        <v>206</v>
      </c>
      <c r="I45" s="215" t="s">
        <v>206</v>
      </c>
      <c r="J45" s="215"/>
      <c r="K45" s="220"/>
      <c r="L45" s="226">
        <v>0.2</v>
      </c>
      <c r="M45" s="224"/>
      <c r="N45" s="215"/>
      <c r="O45" s="220" t="s">
        <v>664</v>
      </c>
      <c r="P45" s="226"/>
      <c r="Q45" s="225"/>
      <c r="R45" s="223"/>
      <c r="S45" s="224"/>
      <c r="T45" s="215" t="s">
        <v>206</v>
      </c>
      <c r="U45" s="216"/>
      <c r="V45" s="225"/>
      <c r="W45" s="220" t="s">
        <v>206</v>
      </c>
      <c r="X45" s="227"/>
      <c r="Y45" s="366"/>
      <c r="Z45" s="228" t="s">
        <v>206</v>
      </c>
    </row>
    <row r="46" spans="1:26" s="161" customFormat="1" ht="16.2" x14ac:dyDescent="0.25">
      <c r="A46" s="230" t="s">
        <v>43</v>
      </c>
      <c r="B46" s="231">
        <v>212</v>
      </c>
      <c r="C46" s="250" t="s">
        <v>206</v>
      </c>
      <c r="D46" s="251"/>
      <c r="E46" s="251"/>
      <c r="F46" s="252"/>
      <c r="G46" s="235" t="s">
        <v>675</v>
      </c>
      <c r="H46" s="251" t="s">
        <v>206</v>
      </c>
      <c r="I46" s="251" t="s">
        <v>206</v>
      </c>
      <c r="J46" s="251"/>
      <c r="K46" s="238"/>
      <c r="L46" s="258">
        <v>0.2</v>
      </c>
      <c r="M46" s="273"/>
      <c r="N46" s="274"/>
      <c r="O46" s="251" t="s">
        <v>664</v>
      </c>
      <c r="P46" s="252"/>
      <c r="Q46" s="276"/>
      <c r="R46" s="297"/>
      <c r="S46" s="273"/>
      <c r="T46" s="274" t="s">
        <v>206</v>
      </c>
      <c r="U46" s="275"/>
      <c r="V46" s="276"/>
      <c r="W46" s="274" t="s">
        <v>206</v>
      </c>
      <c r="X46" s="299"/>
      <c r="Y46" s="367"/>
      <c r="Z46" s="260" t="s">
        <v>206</v>
      </c>
    </row>
    <row r="47" spans="1:26" s="161" customFormat="1" ht="20.399999999999999" x14ac:dyDescent="0.25">
      <c r="A47" s="230" t="s">
        <v>1078</v>
      </c>
      <c r="B47" s="231">
        <v>213</v>
      </c>
      <c r="C47" s="250" t="s">
        <v>206</v>
      </c>
      <c r="D47" s="251"/>
      <c r="E47" s="251"/>
      <c r="F47" s="252"/>
      <c r="G47" s="235" t="s">
        <v>675</v>
      </c>
      <c r="H47" s="251" t="s">
        <v>206</v>
      </c>
      <c r="I47" s="251" t="s">
        <v>206</v>
      </c>
      <c r="J47" s="251"/>
      <c r="K47" s="238"/>
      <c r="L47" s="258">
        <v>0.2</v>
      </c>
      <c r="M47" s="235"/>
      <c r="N47" s="251"/>
      <c r="O47" s="238" t="s">
        <v>664</v>
      </c>
      <c r="P47" s="289"/>
      <c r="Q47" s="288"/>
      <c r="R47" s="287"/>
      <c r="S47" s="283"/>
      <c r="T47" s="251" t="s">
        <v>206</v>
      </c>
      <c r="U47" s="252"/>
      <c r="V47" s="257"/>
      <c r="W47" s="238" t="s">
        <v>206</v>
      </c>
      <c r="X47" s="259"/>
      <c r="Y47" s="368"/>
      <c r="Z47" s="260" t="s">
        <v>206</v>
      </c>
    </row>
    <row r="48" spans="1:26" s="161" customFormat="1" ht="16.2" x14ac:dyDescent="0.25">
      <c r="A48" s="230" t="s">
        <v>137</v>
      </c>
      <c r="B48" s="231">
        <v>220</v>
      </c>
      <c r="C48" s="250" t="s">
        <v>206</v>
      </c>
      <c r="D48" s="251"/>
      <c r="E48" s="251"/>
      <c r="F48" s="252"/>
      <c r="G48" s="235" t="s">
        <v>675</v>
      </c>
      <c r="H48" s="251" t="s">
        <v>206</v>
      </c>
      <c r="I48" s="251" t="s">
        <v>206</v>
      </c>
      <c r="J48" s="251"/>
      <c r="K48" s="238"/>
      <c r="L48" s="258">
        <v>0.3</v>
      </c>
      <c r="M48" s="235"/>
      <c r="N48" s="251"/>
      <c r="O48" s="238" t="s">
        <v>664</v>
      </c>
      <c r="P48" s="258"/>
      <c r="Q48" s="257"/>
      <c r="R48" s="241"/>
      <c r="S48" s="235"/>
      <c r="T48" s="274" t="s">
        <v>206</v>
      </c>
      <c r="U48" s="252"/>
      <c r="V48" s="257"/>
      <c r="W48" s="238" t="s">
        <v>206</v>
      </c>
      <c r="X48" s="259"/>
      <c r="Y48" s="368"/>
      <c r="Z48" s="260" t="s">
        <v>206</v>
      </c>
    </row>
    <row r="49" spans="1:26" s="161" customFormat="1" ht="16.2" x14ac:dyDescent="0.25">
      <c r="A49" s="230" t="s">
        <v>676</v>
      </c>
      <c r="B49" s="231">
        <v>221</v>
      </c>
      <c r="C49" s="250" t="s">
        <v>206</v>
      </c>
      <c r="D49" s="251"/>
      <c r="E49" s="251"/>
      <c r="F49" s="252"/>
      <c r="G49" s="235" t="s">
        <v>675</v>
      </c>
      <c r="H49" s="251" t="s">
        <v>206</v>
      </c>
      <c r="I49" s="251" t="s">
        <v>206</v>
      </c>
      <c r="J49" s="251"/>
      <c r="K49" s="238"/>
      <c r="L49" s="258">
        <v>0.3</v>
      </c>
      <c r="M49" s="235"/>
      <c r="N49" s="251"/>
      <c r="O49" s="238" t="s">
        <v>664</v>
      </c>
      <c r="P49" s="258"/>
      <c r="Q49" s="257"/>
      <c r="R49" s="241"/>
      <c r="S49" s="235"/>
      <c r="T49" s="274" t="s">
        <v>206</v>
      </c>
      <c r="U49" s="252"/>
      <c r="V49" s="257"/>
      <c r="W49" s="238" t="s">
        <v>206</v>
      </c>
      <c r="X49" s="259"/>
      <c r="Y49" s="368"/>
      <c r="Z49" s="260" t="s">
        <v>206</v>
      </c>
    </row>
    <row r="50" spans="1:26" s="161" customFormat="1" ht="16.2" x14ac:dyDescent="0.25">
      <c r="A50" s="248" t="s">
        <v>139</v>
      </c>
      <c r="B50" s="369">
        <v>222</v>
      </c>
      <c r="C50" s="250" t="s">
        <v>206</v>
      </c>
      <c r="D50" s="251"/>
      <c r="E50" s="251"/>
      <c r="F50" s="252"/>
      <c r="G50" s="235" t="s">
        <v>675</v>
      </c>
      <c r="H50" s="251" t="s">
        <v>206</v>
      </c>
      <c r="I50" s="251" t="s">
        <v>206</v>
      </c>
      <c r="J50" s="251"/>
      <c r="K50" s="238"/>
      <c r="L50" s="258">
        <v>0.3</v>
      </c>
      <c r="M50" s="273"/>
      <c r="N50" s="274"/>
      <c r="O50" s="238" t="s">
        <v>664</v>
      </c>
      <c r="P50" s="258"/>
      <c r="Q50" s="276"/>
      <c r="R50" s="297"/>
      <c r="S50" s="273"/>
      <c r="T50" s="251" t="s">
        <v>206</v>
      </c>
      <c r="U50" s="275"/>
      <c r="V50" s="276"/>
      <c r="W50" s="370" t="s">
        <v>206</v>
      </c>
      <c r="X50" s="299"/>
      <c r="Y50" s="371"/>
      <c r="Z50" s="260" t="s">
        <v>206</v>
      </c>
    </row>
    <row r="51" spans="1:26" s="161" customFormat="1" ht="20.399999999999999" x14ac:dyDescent="0.25">
      <c r="A51" s="230" t="s">
        <v>140</v>
      </c>
      <c r="B51" s="372">
        <v>230</v>
      </c>
      <c r="C51" s="250" t="s">
        <v>206</v>
      </c>
      <c r="D51" s="251"/>
      <c r="E51" s="251"/>
      <c r="F51" s="252"/>
      <c r="G51" s="235" t="s">
        <v>675</v>
      </c>
      <c r="H51" s="251" t="s">
        <v>206</v>
      </c>
      <c r="I51" s="251" t="s">
        <v>206</v>
      </c>
      <c r="J51" s="251"/>
      <c r="K51" s="238"/>
      <c r="L51" s="258">
        <v>0.3</v>
      </c>
      <c r="M51" s="273"/>
      <c r="N51" s="274"/>
      <c r="O51" s="238" t="s">
        <v>664</v>
      </c>
      <c r="P51" s="258"/>
      <c r="Q51" s="276"/>
      <c r="R51" s="297"/>
      <c r="S51" s="273"/>
      <c r="T51" s="274" t="s">
        <v>206</v>
      </c>
      <c r="U51" s="275"/>
      <c r="V51" s="276"/>
      <c r="W51" s="370" t="s">
        <v>206</v>
      </c>
      <c r="X51" s="299"/>
      <c r="Y51" s="371"/>
      <c r="Z51" s="260" t="s">
        <v>206</v>
      </c>
    </row>
    <row r="52" spans="1:26" s="161" customFormat="1" ht="16.2" x14ac:dyDescent="0.25">
      <c r="A52" s="373" t="s">
        <v>677</v>
      </c>
      <c r="B52" s="372">
        <v>240</v>
      </c>
      <c r="C52" s="250" t="s">
        <v>206</v>
      </c>
      <c r="D52" s="251"/>
      <c r="E52" s="251"/>
      <c r="F52" s="252"/>
      <c r="G52" s="235" t="s">
        <v>675</v>
      </c>
      <c r="H52" s="251" t="s">
        <v>206</v>
      </c>
      <c r="I52" s="251" t="s">
        <v>206</v>
      </c>
      <c r="J52" s="251"/>
      <c r="K52" s="238"/>
      <c r="L52" s="258">
        <v>0.3</v>
      </c>
      <c r="M52" s="235"/>
      <c r="N52" s="251"/>
      <c r="O52" s="238" t="s">
        <v>664</v>
      </c>
      <c r="P52" s="258"/>
      <c r="Q52" s="257"/>
      <c r="R52" s="241"/>
      <c r="S52" s="235"/>
      <c r="T52" s="274" t="s">
        <v>206</v>
      </c>
      <c r="U52" s="252"/>
      <c r="V52" s="257"/>
      <c r="W52" s="238" t="s">
        <v>206</v>
      </c>
      <c r="X52" s="259"/>
      <c r="Y52" s="368"/>
      <c r="Z52" s="341" t="s">
        <v>672</v>
      </c>
    </row>
    <row r="53" spans="1:26" s="161" customFormat="1" ht="20.399999999999999" x14ac:dyDescent="0.25">
      <c r="A53" s="290" t="s">
        <v>1099</v>
      </c>
      <c r="B53" s="369">
        <v>250</v>
      </c>
      <c r="C53" s="250" t="s">
        <v>206</v>
      </c>
      <c r="D53" s="251"/>
      <c r="E53" s="251"/>
      <c r="F53" s="252"/>
      <c r="G53" s="235" t="s">
        <v>675</v>
      </c>
      <c r="H53" s="238" t="s">
        <v>206</v>
      </c>
      <c r="I53" s="251" t="s">
        <v>206</v>
      </c>
      <c r="J53" s="251"/>
      <c r="K53" s="251"/>
      <c r="L53" s="252">
        <v>0.21</v>
      </c>
      <c r="M53" s="273"/>
      <c r="N53" s="274"/>
      <c r="O53" s="251" t="s">
        <v>664</v>
      </c>
      <c r="P53" s="252"/>
      <c r="Q53" s="276"/>
      <c r="R53" s="297"/>
      <c r="S53" s="273"/>
      <c r="T53" s="274" t="s">
        <v>206</v>
      </c>
      <c r="U53" s="275"/>
      <c r="V53" s="276"/>
      <c r="W53" s="274" t="s">
        <v>206</v>
      </c>
      <c r="X53" s="299"/>
      <c r="Y53" s="367"/>
      <c r="Z53" s="341" t="s">
        <v>672</v>
      </c>
    </row>
    <row r="54" spans="1:26" s="161" customFormat="1" ht="20.399999999999999" x14ac:dyDescent="0.25">
      <c r="A54" s="428" t="s">
        <v>1080</v>
      </c>
      <c r="B54" s="547">
        <v>251</v>
      </c>
      <c r="C54" s="250" t="s">
        <v>206</v>
      </c>
      <c r="D54" s="251"/>
      <c r="E54" s="251"/>
      <c r="F54" s="252"/>
      <c r="G54" s="235" t="s">
        <v>206</v>
      </c>
      <c r="H54" s="251"/>
      <c r="I54" s="251"/>
      <c r="J54" s="251"/>
      <c r="K54" s="251"/>
      <c r="L54" s="258">
        <v>0.35</v>
      </c>
      <c r="M54" s="235"/>
      <c r="N54" s="251"/>
      <c r="O54" s="251" t="s">
        <v>671</v>
      </c>
      <c r="P54" s="252"/>
      <c r="Q54" s="276"/>
      <c r="R54" s="297"/>
      <c r="S54" s="273"/>
      <c r="T54" s="274" t="s">
        <v>206</v>
      </c>
      <c r="U54" s="275"/>
      <c r="V54" s="276"/>
      <c r="W54" s="274" t="s">
        <v>206</v>
      </c>
      <c r="X54" s="299"/>
      <c r="Y54" s="367"/>
      <c r="Z54" s="341" t="s">
        <v>672</v>
      </c>
    </row>
    <row r="55" spans="1:26" s="161" customFormat="1" ht="16.8" thickBot="1" x14ac:dyDescent="0.3">
      <c r="A55" s="374" t="s">
        <v>474</v>
      </c>
      <c r="B55" s="375">
        <v>883</v>
      </c>
      <c r="C55" s="343" t="s">
        <v>206</v>
      </c>
      <c r="D55" s="344"/>
      <c r="E55" s="344"/>
      <c r="F55" s="376"/>
      <c r="G55" s="346" t="s">
        <v>675</v>
      </c>
      <c r="H55" s="623"/>
      <c r="I55" s="344" t="s">
        <v>206</v>
      </c>
      <c r="J55" s="344"/>
      <c r="K55" s="344"/>
      <c r="L55" s="376">
        <v>0.21</v>
      </c>
      <c r="M55" s="377"/>
      <c r="N55" s="378"/>
      <c r="O55" s="379" t="s">
        <v>664</v>
      </c>
      <c r="P55" s="380"/>
      <c r="Q55" s="381"/>
      <c r="R55" s="382"/>
      <c r="S55" s="384"/>
      <c r="T55" s="385" t="s">
        <v>206</v>
      </c>
      <c r="U55" s="386"/>
      <c r="V55" s="381"/>
      <c r="W55" s="385" t="s">
        <v>206</v>
      </c>
      <c r="X55" s="383"/>
      <c r="Y55" s="387"/>
      <c r="Z55" s="388" t="s">
        <v>672</v>
      </c>
    </row>
    <row r="56" spans="1:26" s="161" customFormat="1" thickBot="1" x14ac:dyDescent="0.3">
      <c r="A56" s="352" t="s">
        <v>213</v>
      </c>
      <c r="B56" s="389"/>
      <c r="C56" s="390"/>
      <c r="D56" s="390"/>
      <c r="E56" s="390"/>
      <c r="F56" s="391"/>
      <c r="G56" s="392"/>
      <c r="H56" s="393"/>
      <c r="I56" s="391"/>
      <c r="J56" s="391"/>
      <c r="K56" s="391"/>
      <c r="L56" s="394"/>
      <c r="M56" s="395"/>
      <c r="N56" s="396"/>
      <c r="O56" s="396"/>
      <c r="P56" s="395"/>
      <c r="Q56" s="397"/>
      <c r="R56" s="360"/>
      <c r="S56" s="398"/>
      <c r="T56" s="396"/>
      <c r="U56" s="399"/>
      <c r="V56" s="398"/>
      <c r="W56" s="399"/>
      <c r="X56" s="399"/>
      <c r="Y56" s="400"/>
      <c r="Z56" s="401"/>
    </row>
    <row r="57" spans="1:26" s="161" customFormat="1" ht="13.8" x14ac:dyDescent="0.25">
      <c r="A57" s="212" t="s">
        <v>44</v>
      </c>
      <c r="B57" s="336">
        <v>311</v>
      </c>
      <c r="C57" s="402" t="s">
        <v>206</v>
      </c>
      <c r="D57" s="233"/>
      <c r="E57" s="233"/>
      <c r="F57" s="234"/>
      <c r="G57" s="242" t="s">
        <v>206</v>
      </c>
      <c r="H57" s="236"/>
      <c r="I57" s="234" t="s">
        <v>206</v>
      </c>
      <c r="J57" s="234"/>
      <c r="K57" s="234"/>
      <c r="L57" s="403">
        <v>0.1</v>
      </c>
      <c r="M57" s="236"/>
      <c r="N57" s="233"/>
      <c r="O57" s="404" t="s">
        <v>664</v>
      </c>
      <c r="P57" s="239"/>
      <c r="Q57" s="240"/>
      <c r="R57" s="223"/>
      <c r="S57" s="242"/>
      <c r="T57" s="233" t="s">
        <v>206</v>
      </c>
      <c r="U57" s="234"/>
      <c r="V57" s="243"/>
      <c r="W57" s="244" t="s">
        <v>206</v>
      </c>
      <c r="X57" s="245"/>
      <c r="Y57" s="246"/>
      <c r="Z57" s="405" t="s">
        <v>206</v>
      </c>
    </row>
    <row r="58" spans="1:26" s="161" customFormat="1" ht="13.8" x14ac:dyDescent="0.25">
      <c r="A58" s="248" t="s">
        <v>45</v>
      </c>
      <c r="B58" s="339">
        <v>312</v>
      </c>
      <c r="C58" s="406" t="s">
        <v>206</v>
      </c>
      <c r="D58" s="251"/>
      <c r="E58" s="251"/>
      <c r="F58" s="252"/>
      <c r="G58" s="235" t="s">
        <v>206</v>
      </c>
      <c r="H58" s="253"/>
      <c r="I58" s="252" t="s">
        <v>206</v>
      </c>
      <c r="J58" s="252"/>
      <c r="K58" s="252"/>
      <c r="L58" s="340">
        <v>0.1</v>
      </c>
      <c r="M58" s="253"/>
      <c r="N58" s="251"/>
      <c r="O58" s="238" t="s">
        <v>664</v>
      </c>
      <c r="P58" s="255"/>
      <c r="Q58" s="256"/>
      <c r="R58" s="241"/>
      <c r="S58" s="235"/>
      <c r="T58" s="251" t="s">
        <v>206</v>
      </c>
      <c r="U58" s="252"/>
      <c r="V58" s="257"/>
      <c r="W58" s="258" t="s">
        <v>206</v>
      </c>
      <c r="X58" s="259"/>
      <c r="Y58" s="260"/>
      <c r="Z58" s="247" t="s">
        <v>206</v>
      </c>
    </row>
    <row r="59" spans="1:26" s="161" customFormat="1" ht="13.8" x14ac:dyDescent="0.25">
      <c r="A59" s="248" t="s">
        <v>143</v>
      </c>
      <c r="B59" s="339">
        <v>315</v>
      </c>
      <c r="C59" s="406" t="s">
        <v>206</v>
      </c>
      <c r="D59" s="251"/>
      <c r="E59" s="251"/>
      <c r="F59" s="252"/>
      <c r="G59" s="235" t="s">
        <v>206</v>
      </c>
      <c r="H59" s="253"/>
      <c r="I59" s="252" t="s">
        <v>206</v>
      </c>
      <c r="J59" s="252"/>
      <c r="K59" s="252"/>
      <c r="L59" s="340">
        <v>0.1</v>
      </c>
      <c r="M59" s="407"/>
      <c r="N59" s="274"/>
      <c r="O59" s="238" t="s">
        <v>664</v>
      </c>
      <c r="P59" s="255"/>
      <c r="Q59" s="296"/>
      <c r="R59" s="297"/>
      <c r="S59" s="273"/>
      <c r="T59" s="251" t="s">
        <v>206</v>
      </c>
      <c r="U59" s="275"/>
      <c r="V59" s="276"/>
      <c r="W59" s="408" t="s">
        <v>206</v>
      </c>
      <c r="X59" s="299"/>
      <c r="Y59" s="409"/>
      <c r="Z59" s="247" t="s">
        <v>206</v>
      </c>
    </row>
    <row r="60" spans="1:26" s="161" customFormat="1" ht="13.8" x14ac:dyDescent="0.25">
      <c r="A60" s="248" t="s">
        <v>144</v>
      </c>
      <c r="B60" s="339">
        <v>316</v>
      </c>
      <c r="C60" s="406" t="s">
        <v>206</v>
      </c>
      <c r="D60" s="251"/>
      <c r="E60" s="251"/>
      <c r="F60" s="252"/>
      <c r="G60" s="235" t="s">
        <v>206</v>
      </c>
      <c r="H60" s="253"/>
      <c r="I60" s="252" t="s">
        <v>206</v>
      </c>
      <c r="J60" s="252"/>
      <c r="K60" s="252"/>
      <c r="L60" s="340">
        <v>0.1</v>
      </c>
      <c r="M60" s="407"/>
      <c r="N60" s="274"/>
      <c r="O60" s="238" t="s">
        <v>664</v>
      </c>
      <c r="P60" s="255"/>
      <c r="Q60" s="296"/>
      <c r="R60" s="297"/>
      <c r="S60" s="273"/>
      <c r="T60" s="251" t="s">
        <v>206</v>
      </c>
      <c r="U60" s="275"/>
      <c r="V60" s="276"/>
      <c r="W60" s="408" t="s">
        <v>206</v>
      </c>
      <c r="X60" s="299"/>
      <c r="Y60" s="409"/>
      <c r="Z60" s="247" t="s">
        <v>206</v>
      </c>
    </row>
    <row r="61" spans="1:26" s="161" customFormat="1" ht="13.8" x14ac:dyDescent="0.25">
      <c r="A61" s="248" t="s">
        <v>46</v>
      </c>
      <c r="B61" s="339">
        <v>320</v>
      </c>
      <c r="C61" s="406" t="s">
        <v>206</v>
      </c>
      <c r="D61" s="251"/>
      <c r="E61" s="251"/>
      <c r="F61" s="252"/>
      <c r="G61" s="235" t="s">
        <v>206</v>
      </c>
      <c r="H61" s="253"/>
      <c r="I61" s="252" t="s">
        <v>206</v>
      </c>
      <c r="J61" s="252"/>
      <c r="K61" s="234"/>
      <c r="L61" s="340">
        <v>0.32</v>
      </c>
      <c r="M61" s="253"/>
      <c r="N61" s="251"/>
      <c r="O61" s="238" t="s">
        <v>664</v>
      </c>
      <c r="P61" s="255"/>
      <c r="Q61" s="256"/>
      <c r="R61" s="241"/>
      <c r="S61" s="235"/>
      <c r="T61" s="251" t="s">
        <v>206</v>
      </c>
      <c r="U61" s="252"/>
      <c r="V61" s="257"/>
      <c r="W61" s="258" t="s">
        <v>206</v>
      </c>
      <c r="X61" s="259"/>
      <c r="Y61" s="260"/>
      <c r="Z61" s="247" t="s">
        <v>206</v>
      </c>
    </row>
    <row r="62" spans="1:26" s="161" customFormat="1" ht="16.2" x14ac:dyDescent="0.25">
      <c r="A62" s="248" t="s">
        <v>678</v>
      </c>
      <c r="B62" s="339">
        <v>330</v>
      </c>
      <c r="C62" s="406" t="s">
        <v>206</v>
      </c>
      <c r="D62" s="251"/>
      <c r="E62" s="251"/>
      <c r="F62" s="252"/>
      <c r="G62" s="242" t="s">
        <v>675</v>
      </c>
      <c r="H62" s="253" t="s">
        <v>206</v>
      </c>
      <c r="I62" s="252" t="s">
        <v>206</v>
      </c>
      <c r="J62" s="252"/>
      <c r="K62" s="244"/>
      <c r="L62" s="340">
        <v>0.3</v>
      </c>
      <c r="M62" s="253" t="s">
        <v>669</v>
      </c>
      <c r="N62" s="251"/>
      <c r="O62" s="238" t="s">
        <v>664</v>
      </c>
      <c r="P62" s="255"/>
      <c r="Q62" s="256"/>
      <c r="R62" s="241" t="s">
        <v>669</v>
      </c>
      <c r="S62" s="235"/>
      <c r="T62" s="251" t="s">
        <v>206</v>
      </c>
      <c r="U62" s="252"/>
      <c r="V62" s="257"/>
      <c r="W62" s="258" t="s">
        <v>206</v>
      </c>
      <c r="X62" s="259"/>
      <c r="Y62" s="260"/>
      <c r="Z62" s="247" t="s">
        <v>206</v>
      </c>
    </row>
    <row r="63" spans="1:26" s="161" customFormat="1" ht="13.8" x14ac:dyDescent="0.25">
      <c r="A63" s="248" t="s">
        <v>679</v>
      </c>
      <c r="B63" s="339">
        <v>341</v>
      </c>
      <c r="C63" s="406" t="s">
        <v>206</v>
      </c>
      <c r="D63" s="251"/>
      <c r="E63" s="251"/>
      <c r="F63" s="252"/>
      <c r="G63" s="235" t="s">
        <v>206</v>
      </c>
      <c r="H63" s="253"/>
      <c r="I63" s="252" t="s">
        <v>206</v>
      </c>
      <c r="J63" s="252"/>
      <c r="K63" s="252"/>
      <c r="L63" s="340">
        <v>0.17</v>
      </c>
      <c r="M63" s="253"/>
      <c r="N63" s="251"/>
      <c r="O63" s="238" t="s">
        <v>664</v>
      </c>
      <c r="P63" s="255"/>
      <c r="Q63" s="256"/>
      <c r="R63" s="241"/>
      <c r="S63" s="235"/>
      <c r="T63" s="251" t="s">
        <v>206</v>
      </c>
      <c r="U63" s="252"/>
      <c r="V63" s="257"/>
      <c r="W63" s="258" t="s">
        <v>206</v>
      </c>
      <c r="X63" s="259"/>
      <c r="Y63" s="260"/>
      <c r="Z63" s="247" t="s">
        <v>206</v>
      </c>
    </row>
    <row r="64" spans="1:26" s="161" customFormat="1" ht="13.8" x14ac:dyDescent="0.25">
      <c r="A64" s="248" t="s">
        <v>147</v>
      </c>
      <c r="B64" s="339">
        <v>392</v>
      </c>
      <c r="C64" s="406" t="s">
        <v>206</v>
      </c>
      <c r="D64" s="251"/>
      <c r="E64" s="251"/>
      <c r="F64" s="252"/>
      <c r="G64" s="235" t="s">
        <v>206</v>
      </c>
      <c r="H64" s="253"/>
      <c r="I64" s="252" t="s">
        <v>206</v>
      </c>
      <c r="J64" s="252"/>
      <c r="K64" s="252"/>
      <c r="L64" s="254">
        <v>0.14000000000000001</v>
      </c>
      <c r="M64" s="407"/>
      <c r="N64" s="274"/>
      <c r="O64" s="238" t="s">
        <v>664</v>
      </c>
      <c r="P64" s="255"/>
      <c r="Q64" s="296"/>
      <c r="R64" s="297"/>
      <c r="S64" s="273"/>
      <c r="T64" s="251" t="s">
        <v>206</v>
      </c>
      <c r="U64" s="275"/>
      <c r="V64" s="276"/>
      <c r="W64" s="408" t="s">
        <v>206</v>
      </c>
      <c r="X64" s="299"/>
      <c r="Y64" s="409"/>
      <c r="Z64" s="247" t="s">
        <v>206</v>
      </c>
    </row>
    <row r="65" spans="1:27" s="161" customFormat="1" thickBot="1" x14ac:dyDescent="0.3">
      <c r="A65" s="410" t="s">
        <v>148</v>
      </c>
      <c r="B65" s="411">
        <v>393</v>
      </c>
      <c r="C65" s="412" t="s">
        <v>206</v>
      </c>
      <c r="D65" s="270"/>
      <c r="E65" s="270"/>
      <c r="F65" s="271"/>
      <c r="G65" s="269" t="s">
        <v>206</v>
      </c>
      <c r="H65" s="311"/>
      <c r="I65" s="271" t="s">
        <v>206</v>
      </c>
      <c r="J65" s="271"/>
      <c r="K65" s="271"/>
      <c r="L65" s="312">
        <v>8.5000000000000006E-2</v>
      </c>
      <c r="M65" s="413"/>
      <c r="N65" s="316"/>
      <c r="O65" s="313" t="s">
        <v>664</v>
      </c>
      <c r="P65" s="280"/>
      <c r="Q65" s="314"/>
      <c r="R65" s="321"/>
      <c r="S65" s="315"/>
      <c r="T65" s="270" t="s">
        <v>206</v>
      </c>
      <c r="U65" s="317"/>
      <c r="V65" s="318"/>
      <c r="W65" s="414" t="s">
        <v>206</v>
      </c>
      <c r="X65" s="304"/>
      <c r="Y65" s="415"/>
      <c r="Z65" s="306" t="s">
        <v>206</v>
      </c>
    </row>
    <row r="66" spans="1:27" s="161" customFormat="1" thickBot="1" x14ac:dyDescent="0.3">
      <c r="A66" s="201" t="s">
        <v>214</v>
      </c>
      <c r="B66" s="202"/>
      <c r="C66" s="204"/>
      <c r="D66" s="204"/>
      <c r="E66" s="204"/>
      <c r="F66" s="205"/>
      <c r="G66" s="203"/>
      <c r="H66" s="206"/>
      <c r="I66" s="205"/>
      <c r="J66" s="205"/>
      <c r="K66" s="205"/>
      <c r="L66" s="207"/>
      <c r="M66" s="416"/>
      <c r="N66" s="417"/>
      <c r="O66" s="417"/>
      <c r="P66" s="416"/>
      <c r="Q66" s="418"/>
      <c r="R66" s="419"/>
      <c r="S66" s="420"/>
      <c r="T66" s="417"/>
      <c r="U66" s="421"/>
      <c r="V66" s="420"/>
      <c r="W66" s="421"/>
      <c r="X66" s="421"/>
      <c r="Y66" s="422"/>
      <c r="Z66" s="423"/>
    </row>
    <row r="67" spans="1:27" s="161" customFormat="1" ht="16.2" x14ac:dyDescent="0.25">
      <c r="A67" s="212" t="s">
        <v>149</v>
      </c>
      <c r="B67" s="336">
        <v>411</v>
      </c>
      <c r="C67" s="402" t="s">
        <v>206</v>
      </c>
      <c r="D67" s="233"/>
      <c r="E67" s="233"/>
      <c r="F67" s="234"/>
      <c r="G67" s="242" t="s">
        <v>206</v>
      </c>
      <c r="H67" s="236"/>
      <c r="I67" s="234"/>
      <c r="J67" s="234"/>
      <c r="K67" s="234"/>
      <c r="L67" s="237">
        <v>0.35</v>
      </c>
      <c r="M67" s="236"/>
      <c r="N67" s="233"/>
      <c r="O67" s="404" t="s">
        <v>671</v>
      </c>
      <c r="P67" s="239"/>
      <c r="Q67" s="240"/>
      <c r="R67" s="223"/>
      <c r="S67" s="242"/>
      <c r="T67" s="233" t="s">
        <v>206</v>
      </c>
      <c r="U67" s="234"/>
      <c r="V67" s="240"/>
      <c r="W67" s="220" t="s">
        <v>206</v>
      </c>
      <c r="X67" s="245"/>
      <c r="Y67" s="246"/>
      <c r="Z67" s="424" t="s">
        <v>672</v>
      </c>
    </row>
    <row r="68" spans="1:27" s="161" customFormat="1" ht="16.2" x14ac:dyDescent="0.25">
      <c r="A68" s="230" t="s">
        <v>150</v>
      </c>
      <c r="B68" s="425">
        <v>413</v>
      </c>
      <c r="C68" s="406" t="s">
        <v>206</v>
      </c>
      <c r="D68" s="233"/>
      <c r="E68" s="233"/>
      <c r="F68" s="234"/>
      <c r="G68" s="242" t="s">
        <v>206</v>
      </c>
      <c r="H68" s="236"/>
      <c r="I68" s="234"/>
      <c r="J68" s="234"/>
      <c r="K68" s="234"/>
      <c r="L68" s="237">
        <v>0.32</v>
      </c>
      <c r="M68" s="236"/>
      <c r="N68" s="233"/>
      <c r="O68" s="238" t="s">
        <v>671</v>
      </c>
      <c r="P68" s="160"/>
      <c r="Q68" s="426"/>
      <c r="R68" s="241"/>
      <c r="S68" s="242"/>
      <c r="T68" s="233" t="s">
        <v>206</v>
      </c>
      <c r="U68" s="234"/>
      <c r="V68" s="240"/>
      <c r="W68" s="238" t="s">
        <v>206</v>
      </c>
      <c r="X68" s="245"/>
      <c r="Y68" s="246"/>
      <c r="Z68" s="294" t="s">
        <v>672</v>
      </c>
    </row>
    <row r="69" spans="1:27" s="161" customFormat="1" ht="16.2" x14ac:dyDescent="0.25">
      <c r="A69" s="290" t="s">
        <v>151</v>
      </c>
      <c r="B69" s="339">
        <v>414</v>
      </c>
      <c r="C69" s="406" t="s">
        <v>206</v>
      </c>
      <c r="D69" s="251"/>
      <c r="E69" s="251"/>
      <c r="F69" s="252"/>
      <c r="G69" s="235" t="s">
        <v>206</v>
      </c>
      <c r="H69" s="253"/>
      <c r="I69" s="252"/>
      <c r="J69" s="252"/>
      <c r="K69" s="252"/>
      <c r="L69" s="254">
        <v>0.32</v>
      </c>
      <c r="M69" s="253"/>
      <c r="N69" s="251"/>
      <c r="O69" s="238" t="s">
        <v>671</v>
      </c>
      <c r="P69" s="280"/>
      <c r="Q69" s="291"/>
      <c r="R69" s="241"/>
      <c r="S69" s="235"/>
      <c r="T69" s="251" t="s">
        <v>206</v>
      </c>
      <c r="U69" s="252"/>
      <c r="V69" s="256"/>
      <c r="W69" s="238" t="s">
        <v>206</v>
      </c>
      <c r="X69" s="259"/>
      <c r="Y69" s="260"/>
      <c r="Z69" s="260" t="s">
        <v>672</v>
      </c>
    </row>
    <row r="70" spans="1:27" s="161" customFormat="1" ht="20.399999999999999" x14ac:dyDescent="0.25">
      <c r="A70" s="290" t="s">
        <v>47</v>
      </c>
      <c r="B70" s="339">
        <v>421</v>
      </c>
      <c r="C70" s="406" t="s">
        <v>206</v>
      </c>
      <c r="D70" s="251"/>
      <c r="E70" s="251"/>
      <c r="F70" s="252"/>
      <c r="G70" s="242" t="s">
        <v>675</v>
      </c>
      <c r="H70" s="253"/>
      <c r="I70" s="252" t="s">
        <v>206</v>
      </c>
      <c r="J70" s="252"/>
      <c r="K70" s="234" t="s">
        <v>206</v>
      </c>
      <c r="L70" s="254">
        <v>0.03</v>
      </c>
      <c r="M70" s="253"/>
      <c r="N70" s="251"/>
      <c r="O70" s="238" t="s">
        <v>671</v>
      </c>
      <c r="P70" s="255"/>
      <c r="Q70" s="256"/>
      <c r="R70" s="241"/>
      <c r="S70" s="235"/>
      <c r="T70" s="251" t="s">
        <v>206</v>
      </c>
      <c r="U70" s="252"/>
      <c r="V70" s="257"/>
      <c r="W70" s="255" t="s">
        <v>206</v>
      </c>
      <c r="X70" s="259"/>
      <c r="Y70" s="260"/>
      <c r="Z70" s="424" t="s">
        <v>672</v>
      </c>
      <c r="AA70" s="427"/>
    </row>
    <row r="71" spans="1:27" s="161" customFormat="1" ht="16.2" x14ac:dyDescent="0.25">
      <c r="A71" s="290" t="s">
        <v>680</v>
      </c>
      <c r="B71" s="339">
        <v>422</v>
      </c>
      <c r="C71" s="406" t="s">
        <v>206</v>
      </c>
      <c r="D71" s="251"/>
      <c r="E71" s="251"/>
      <c r="F71" s="252"/>
      <c r="G71" s="242" t="s">
        <v>206</v>
      </c>
      <c r="H71" s="253"/>
      <c r="I71" s="252" t="s">
        <v>206</v>
      </c>
      <c r="J71" s="252"/>
      <c r="K71" s="234" t="s">
        <v>206</v>
      </c>
      <c r="L71" s="254">
        <v>0.03</v>
      </c>
      <c r="M71" s="253" t="s">
        <v>669</v>
      </c>
      <c r="N71" s="251"/>
      <c r="O71" s="238" t="s">
        <v>671</v>
      </c>
      <c r="P71" s="255"/>
      <c r="Q71" s="256"/>
      <c r="R71" s="241"/>
      <c r="S71" s="235"/>
      <c r="T71" s="251" t="s">
        <v>206</v>
      </c>
      <c r="U71" s="252"/>
      <c r="V71" s="256"/>
      <c r="W71" s="238" t="s">
        <v>206</v>
      </c>
      <c r="X71" s="259"/>
      <c r="Y71" s="260"/>
      <c r="Z71" s="294" t="s">
        <v>672</v>
      </c>
    </row>
    <row r="72" spans="1:27" s="161" customFormat="1" ht="16.2" x14ac:dyDescent="0.25">
      <c r="A72" s="290" t="s">
        <v>152</v>
      </c>
      <c r="B72" s="339">
        <v>423</v>
      </c>
      <c r="C72" s="406" t="s">
        <v>206</v>
      </c>
      <c r="D72" s="251"/>
      <c r="E72" s="251"/>
      <c r="F72" s="252"/>
      <c r="G72" s="242" t="s">
        <v>675</v>
      </c>
      <c r="H72" s="253"/>
      <c r="I72" s="252" t="s">
        <v>206</v>
      </c>
      <c r="J72" s="252"/>
      <c r="K72" s="234" t="s">
        <v>206</v>
      </c>
      <c r="L72" s="254">
        <v>0.03</v>
      </c>
      <c r="M72" s="253"/>
      <c r="N72" s="251"/>
      <c r="O72" s="238" t="s">
        <v>671</v>
      </c>
      <c r="P72" s="255"/>
      <c r="Q72" s="256"/>
      <c r="R72" s="241"/>
      <c r="S72" s="235"/>
      <c r="T72" s="251" t="s">
        <v>206</v>
      </c>
      <c r="U72" s="252"/>
      <c r="V72" s="256"/>
      <c r="W72" s="238" t="s">
        <v>206</v>
      </c>
      <c r="X72" s="259"/>
      <c r="Y72" s="260"/>
      <c r="Z72" s="294" t="s">
        <v>672</v>
      </c>
    </row>
    <row r="73" spans="1:27" s="161" customFormat="1" ht="16.2" x14ac:dyDescent="0.25">
      <c r="A73" s="290" t="s">
        <v>153</v>
      </c>
      <c r="B73" s="339">
        <v>424</v>
      </c>
      <c r="C73" s="406" t="s">
        <v>206</v>
      </c>
      <c r="D73" s="251"/>
      <c r="E73" s="251"/>
      <c r="F73" s="252"/>
      <c r="G73" s="242" t="s">
        <v>206</v>
      </c>
      <c r="H73" s="253"/>
      <c r="I73" s="252"/>
      <c r="J73" s="252"/>
      <c r="K73" s="234" t="s">
        <v>206</v>
      </c>
      <c r="L73" s="254">
        <v>0.03</v>
      </c>
      <c r="M73" s="253"/>
      <c r="N73" s="251"/>
      <c r="O73" s="238" t="s">
        <v>671</v>
      </c>
      <c r="P73" s="255"/>
      <c r="Q73" s="256"/>
      <c r="R73" s="241"/>
      <c r="S73" s="235"/>
      <c r="T73" s="251" t="s">
        <v>206</v>
      </c>
      <c r="U73" s="252"/>
      <c r="V73" s="256"/>
      <c r="W73" s="238" t="s">
        <v>206</v>
      </c>
      <c r="X73" s="259"/>
      <c r="Y73" s="260"/>
      <c r="Z73" s="294" t="s">
        <v>672</v>
      </c>
    </row>
    <row r="74" spans="1:27" s="161" customFormat="1" ht="16.2" x14ac:dyDescent="0.25">
      <c r="A74" s="290" t="s">
        <v>154</v>
      </c>
      <c r="B74" s="339">
        <v>425</v>
      </c>
      <c r="C74" s="406" t="s">
        <v>206</v>
      </c>
      <c r="D74" s="251"/>
      <c r="E74" s="251"/>
      <c r="F74" s="252"/>
      <c r="G74" s="242" t="s">
        <v>675</v>
      </c>
      <c r="H74" s="253"/>
      <c r="I74" s="252" t="s">
        <v>206</v>
      </c>
      <c r="J74" s="252"/>
      <c r="K74" s="234" t="s">
        <v>206</v>
      </c>
      <c r="L74" s="254">
        <v>0.03</v>
      </c>
      <c r="M74" s="253"/>
      <c r="N74" s="251"/>
      <c r="O74" s="238" t="s">
        <v>671</v>
      </c>
      <c r="P74" s="255"/>
      <c r="Q74" s="256"/>
      <c r="R74" s="241"/>
      <c r="S74" s="235"/>
      <c r="T74" s="251" t="s">
        <v>206</v>
      </c>
      <c r="U74" s="252"/>
      <c r="V74" s="256"/>
      <c r="W74" s="238" t="s">
        <v>206</v>
      </c>
      <c r="X74" s="259"/>
      <c r="Y74" s="260"/>
      <c r="Z74" s="294" t="s">
        <v>672</v>
      </c>
    </row>
    <row r="75" spans="1:27" s="161" customFormat="1" ht="16.2" x14ac:dyDescent="0.25">
      <c r="A75" s="428" t="s">
        <v>155</v>
      </c>
      <c r="B75" s="429">
        <v>426</v>
      </c>
      <c r="C75" s="406" t="s">
        <v>206</v>
      </c>
      <c r="D75" s="251"/>
      <c r="E75" s="251"/>
      <c r="F75" s="252"/>
      <c r="G75" s="242" t="s">
        <v>675</v>
      </c>
      <c r="H75" s="253"/>
      <c r="I75" s="252" t="s">
        <v>206</v>
      </c>
      <c r="J75" s="252"/>
      <c r="K75" s="234" t="s">
        <v>206</v>
      </c>
      <c r="L75" s="254">
        <v>0.03</v>
      </c>
      <c r="M75" s="253"/>
      <c r="N75" s="251"/>
      <c r="O75" s="238" t="s">
        <v>671</v>
      </c>
      <c r="P75" s="255"/>
      <c r="Q75" s="256"/>
      <c r="R75" s="241"/>
      <c r="S75" s="235"/>
      <c r="T75" s="251" t="s">
        <v>206</v>
      </c>
      <c r="U75" s="252"/>
      <c r="V75" s="256"/>
      <c r="W75" s="238" t="s">
        <v>206</v>
      </c>
      <c r="X75" s="259"/>
      <c r="Y75" s="260"/>
      <c r="Z75" s="260" t="s">
        <v>672</v>
      </c>
    </row>
    <row r="76" spans="1:27" s="161" customFormat="1" ht="16.2" x14ac:dyDescent="0.25">
      <c r="A76" s="290" t="s">
        <v>156</v>
      </c>
      <c r="B76" s="339">
        <v>427</v>
      </c>
      <c r="C76" s="406" t="s">
        <v>206</v>
      </c>
      <c r="D76" s="251"/>
      <c r="E76" s="251"/>
      <c r="F76" s="252"/>
      <c r="G76" s="242" t="s">
        <v>675</v>
      </c>
      <c r="H76" s="253"/>
      <c r="I76" s="252" t="s">
        <v>206</v>
      </c>
      <c r="J76" s="252"/>
      <c r="K76" s="234" t="s">
        <v>206</v>
      </c>
      <c r="L76" s="254">
        <v>0.03</v>
      </c>
      <c r="M76" s="253"/>
      <c r="N76" s="251"/>
      <c r="O76" s="238" t="s">
        <v>671</v>
      </c>
      <c r="P76" s="255"/>
      <c r="Q76" s="256"/>
      <c r="R76" s="241"/>
      <c r="S76" s="235"/>
      <c r="T76" s="251" t="s">
        <v>206</v>
      </c>
      <c r="U76" s="252"/>
      <c r="V76" s="256"/>
      <c r="W76" s="238" t="s">
        <v>206</v>
      </c>
      <c r="X76" s="259"/>
      <c r="Y76" s="260"/>
      <c r="Z76" s="260" t="s">
        <v>672</v>
      </c>
    </row>
    <row r="77" spans="1:27" s="161" customFormat="1" ht="16.2" x14ac:dyDescent="0.25">
      <c r="A77" s="290" t="s">
        <v>158</v>
      </c>
      <c r="B77" s="339">
        <v>429</v>
      </c>
      <c r="C77" s="406" t="s">
        <v>206</v>
      </c>
      <c r="D77" s="251"/>
      <c r="E77" s="251"/>
      <c r="F77" s="252"/>
      <c r="G77" s="242" t="s">
        <v>675</v>
      </c>
      <c r="H77" s="253"/>
      <c r="I77" s="252" t="s">
        <v>206</v>
      </c>
      <c r="J77" s="252"/>
      <c r="K77" s="234" t="s">
        <v>206</v>
      </c>
      <c r="L77" s="254">
        <v>0.03</v>
      </c>
      <c r="M77" s="253"/>
      <c r="N77" s="251"/>
      <c r="O77" s="238" t="s">
        <v>671</v>
      </c>
      <c r="P77" s="255"/>
      <c r="Q77" s="256"/>
      <c r="R77" s="241"/>
      <c r="S77" s="235"/>
      <c r="T77" s="251" t="s">
        <v>206</v>
      </c>
      <c r="U77" s="252"/>
      <c r="V77" s="256"/>
      <c r="W77" s="238" t="s">
        <v>206</v>
      </c>
      <c r="X77" s="259"/>
      <c r="Y77" s="260"/>
      <c r="Z77" s="424" t="s">
        <v>672</v>
      </c>
    </row>
    <row r="78" spans="1:27" s="161" customFormat="1" ht="16.2" x14ac:dyDescent="0.25">
      <c r="A78" s="290" t="s">
        <v>159</v>
      </c>
      <c r="B78" s="339">
        <v>430</v>
      </c>
      <c r="C78" s="406" t="s">
        <v>206</v>
      </c>
      <c r="D78" s="251"/>
      <c r="E78" s="251"/>
      <c r="F78" s="252"/>
      <c r="G78" s="242" t="s">
        <v>675</v>
      </c>
      <c r="H78" s="253"/>
      <c r="I78" s="252" t="s">
        <v>206</v>
      </c>
      <c r="J78" s="252"/>
      <c r="K78" s="234" t="s">
        <v>206</v>
      </c>
      <c r="L78" s="254">
        <v>0.17</v>
      </c>
      <c r="M78" s="253"/>
      <c r="N78" s="251"/>
      <c r="O78" s="238" t="s">
        <v>671</v>
      </c>
      <c r="P78" s="255"/>
      <c r="Q78" s="256"/>
      <c r="R78" s="241"/>
      <c r="S78" s="235"/>
      <c r="T78" s="251" t="s">
        <v>206</v>
      </c>
      <c r="U78" s="252"/>
      <c r="V78" s="256"/>
      <c r="W78" s="238" t="s">
        <v>206</v>
      </c>
      <c r="X78" s="259"/>
      <c r="Y78" s="260"/>
      <c r="Z78" s="260" t="s">
        <v>672</v>
      </c>
    </row>
    <row r="79" spans="1:27" s="161" customFormat="1" ht="16.2" x14ac:dyDescent="0.25">
      <c r="A79" s="290" t="s">
        <v>160</v>
      </c>
      <c r="B79" s="339">
        <v>431</v>
      </c>
      <c r="C79" s="406" t="s">
        <v>206</v>
      </c>
      <c r="D79" s="251"/>
      <c r="E79" s="251"/>
      <c r="F79" s="252"/>
      <c r="G79" s="242" t="s">
        <v>675</v>
      </c>
      <c r="H79" s="253"/>
      <c r="I79" s="252" t="s">
        <v>206</v>
      </c>
      <c r="J79" s="252"/>
      <c r="K79" s="234" t="s">
        <v>206</v>
      </c>
      <c r="L79" s="254">
        <v>0.03</v>
      </c>
      <c r="M79" s="253"/>
      <c r="N79" s="251"/>
      <c r="O79" s="238" t="s">
        <v>671</v>
      </c>
      <c r="P79" s="255"/>
      <c r="Q79" s="256"/>
      <c r="R79" s="241"/>
      <c r="S79" s="235"/>
      <c r="T79" s="251" t="s">
        <v>206</v>
      </c>
      <c r="U79" s="252"/>
      <c r="V79" s="257"/>
      <c r="W79" s="255" t="s">
        <v>206</v>
      </c>
      <c r="X79" s="259"/>
      <c r="Y79" s="260"/>
      <c r="Z79" s="424" t="s">
        <v>672</v>
      </c>
    </row>
    <row r="80" spans="1:27" s="161" customFormat="1" ht="16.2" x14ac:dyDescent="0.25">
      <c r="A80" s="290" t="s">
        <v>161</v>
      </c>
      <c r="B80" s="339">
        <v>432</v>
      </c>
      <c r="C80" s="406" t="s">
        <v>206</v>
      </c>
      <c r="D80" s="251"/>
      <c r="E80" s="251"/>
      <c r="F80" s="252"/>
      <c r="G80" s="242" t="s">
        <v>675</v>
      </c>
      <c r="H80" s="253"/>
      <c r="I80" s="252" t="s">
        <v>206</v>
      </c>
      <c r="J80" s="252"/>
      <c r="K80" s="234" t="s">
        <v>206</v>
      </c>
      <c r="L80" s="254">
        <v>0.03</v>
      </c>
      <c r="M80" s="253"/>
      <c r="N80" s="251"/>
      <c r="O80" s="238" t="s">
        <v>671</v>
      </c>
      <c r="P80" s="255"/>
      <c r="Q80" s="256"/>
      <c r="R80" s="241"/>
      <c r="S80" s="235"/>
      <c r="T80" s="251" t="s">
        <v>206</v>
      </c>
      <c r="U80" s="252"/>
      <c r="V80" s="256"/>
      <c r="W80" s="238" t="s">
        <v>206</v>
      </c>
      <c r="X80" s="259"/>
      <c r="Y80" s="260"/>
      <c r="Z80" s="260" t="s">
        <v>672</v>
      </c>
    </row>
    <row r="81" spans="1:27" s="161" customFormat="1" ht="16.2" x14ac:dyDescent="0.25">
      <c r="A81" s="428" t="s">
        <v>162</v>
      </c>
      <c r="B81" s="429">
        <v>433</v>
      </c>
      <c r="C81" s="406" t="s">
        <v>206</v>
      </c>
      <c r="D81" s="251"/>
      <c r="E81" s="251"/>
      <c r="F81" s="252"/>
      <c r="G81" s="242" t="s">
        <v>206</v>
      </c>
      <c r="H81" s="253"/>
      <c r="I81" s="252" t="s">
        <v>206</v>
      </c>
      <c r="J81" s="252"/>
      <c r="K81" s="234" t="s">
        <v>206</v>
      </c>
      <c r="L81" s="254">
        <v>0.03</v>
      </c>
      <c r="M81" s="311"/>
      <c r="N81" s="270"/>
      <c r="O81" s="313" t="s">
        <v>671</v>
      </c>
      <c r="P81" s="254"/>
      <c r="Q81" s="256"/>
      <c r="R81" s="259"/>
      <c r="S81" s="235"/>
      <c r="T81" s="270" t="s">
        <v>206</v>
      </c>
      <c r="U81" s="271"/>
      <c r="V81" s="256"/>
      <c r="W81" s="238" t="s">
        <v>206</v>
      </c>
      <c r="X81" s="293"/>
      <c r="Y81" s="294"/>
      <c r="Z81" s="424" t="s">
        <v>672</v>
      </c>
    </row>
    <row r="82" spans="1:27" s="161" customFormat="1" ht="16.8" thickBot="1" x14ac:dyDescent="0.3">
      <c r="A82" s="374" t="s">
        <v>163</v>
      </c>
      <c r="B82" s="411">
        <v>434</v>
      </c>
      <c r="C82" s="412" t="s">
        <v>206</v>
      </c>
      <c r="D82" s="430"/>
      <c r="E82" s="430"/>
      <c r="F82" s="431"/>
      <c r="G82" s="242" t="s">
        <v>675</v>
      </c>
      <c r="H82" s="432"/>
      <c r="I82" s="431" t="s">
        <v>206</v>
      </c>
      <c r="J82" s="431"/>
      <c r="K82" s="234" t="s">
        <v>206</v>
      </c>
      <c r="L82" s="433">
        <v>0.21</v>
      </c>
      <c r="M82" s="311"/>
      <c r="N82" s="270"/>
      <c r="O82" s="313" t="s">
        <v>671</v>
      </c>
      <c r="P82" s="160"/>
      <c r="Q82" s="426"/>
      <c r="R82" s="350"/>
      <c r="S82" s="269"/>
      <c r="T82" s="270" t="s">
        <v>206</v>
      </c>
      <c r="U82" s="271"/>
      <c r="V82" s="291"/>
      <c r="W82" s="434" t="s">
        <v>206</v>
      </c>
      <c r="X82" s="293"/>
      <c r="Y82" s="294"/>
      <c r="Z82" s="351" t="s">
        <v>672</v>
      </c>
    </row>
    <row r="83" spans="1:27" s="435" customFormat="1" thickBot="1" x14ac:dyDescent="0.3">
      <c r="A83" s="201" t="s">
        <v>215</v>
      </c>
      <c r="B83" s="202"/>
      <c r="C83" s="203"/>
      <c r="D83" s="204"/>
      <c r="E83" s="204"/>
      <c r="F83" s="205"/>
      <c r="G83" s="203"/>
      <c r="H83" s="206"/>
      <c r="I83" s="205"/>
      <c r="J83" s="205"/>
      <c r="K83" s="205"/>
      <c r="L83" s="207"/>
      <c r="M83" s="416"/>
      <c r="N83" s="417"/>
      <c r="O83" s="417"/>
      <c r="P83" s="416"/>
      <c r="Q83" s="418"/>
      <c r="R83" s="396"/>
      <c r="S83" s="420"/>
      <c r="T83" s="417"/>
      <c r="U83" s="421"/>
      <c r="V83" s="420"/>
      <c r="W83" s="421"/>
      <c r="X83" s="421"/>
      <c r="Y83" s="422"/>
      <c r="Z83" s="423"/>
    </row>
    <row r="84" spans="1:27" s="161" customFormat="1" ht="16.2" x14ac:dyDescent="0.25">
      <c r="A84" s="373" t="s">
        <v>164</v>
      </c>
      <c r="B84" s="231">
        <v>444</v>
      </c>
      <c r="C84" s="232"/>
      <c r="D84" s="404" t="s">
        <v>206</v>
      </c>
      <c r="E84" s="404"/>
      <c r="F84" s="244"/>
      <c r="G84" s="436"/>
      <c r="H84" s="160"/>
      <c r="I84" s="437"/>
      <c r="J84" s="437"/>
      <c r="K84" s="437"/>
      <c r="L84" s="433"/>
      <c r="M84" s="438"/>
      <c r="N84" s="439"/>
      <c r="O84" s="439"/>
      <c r="P84" s="440"/>
      <c r="Q84" s="441" t="s">
        <v>206</v>
      </c>
      <c r="R84" s="233" t="s">
        <v>206</v>
      </c>
      <c r="S84" s="442"/>
      <c r="T84" s="233" t="s">
        <v>206</v>
      </c>
      <c r="U84" s="443"/>
      <c r="V84" s="242" t="s">
        <v>206</v>
      </c>
      <c r="W84" s="234" t="s">
        <v>206</v>
      </c>
      <c r="X84" s="234" t="s">
        <v>206</v>
      </c>
      <c r="Y84" s="444" t="s">
        <v>206</v>
      </c>
      <c r="Z84" s="228" t="s">
        <v>672</v>
      </c>
    </row>
    <row r="85" spans="1:27" s="161" customFormat="1" ht="16.2" x14ac:dyDescent="0.25">
      <c r="A85" s="248" t="s">
        <v>616</v>
      </c>
      <c r="B85" s="249">
        <v>459</v>
      </c>
      <c r="C85" s="242"/>
      <c r="D85" s="430" t="s">
        <v>206</v>
      </c>
      <c r="E85" s="233"/>
      <c r="F85" s="234"/>
      <c r="G85" s="235"/>
      <c r="H85" s="253"/>
      <c r="I85" s="252"/>
      <c r="J85" s="252"/>
      <c r="K85" s="252"/>
      <c r="L85" s="340"/>
      <c r="M85" s="445"/>
      <c r="N85" s="233"/>
      <c r="O85" s="233"/>
      <c r="P85" s="236"/>
      <c r="Q85" s="441" t="s">
        <v>206</v>
      </c>
      <c r="R85" s="251" t="s">
        <v>206</v>
      </c>
      <c r="S85" s="235"/>
      <c r="T85" s="251" t="s">
        <v>206</v>
      </c>
      <c r="U85" s="252"/>
      <c r="V85" s="242" t="s">
        <v>206</v>
      </c>
      <c r="W85" s="234" t="s">
        <v>206</v>
      </c>
      <c r="X85" s="234" t="s">
        <v>206</v>
      </c>
      <c r="Y85" s="444" t="s">
        <v>206</v>
      </c>
      <c r="Z85" s="424" t="s">
        <v>672</v>
      </c>
    </row>
    <row r="86" spans="1:27" s="161" customFormat="1" ht="16.2" x14ac:dyDescent="0.25">
      <c r="A86" s="290" t="s">
        <v>617</v>
      </c>
      <c r="B86" s="249">
        <v>480</v>
      </c>
      <c r="C86" s="371"/>
      <c r="D86" s="370" t="s">
        <v>206</v>
      </c>
      <c r="E86" s="446"/>
      <c r="F86" s="408" t="s">
        <v>524</v>
      </c>
      <c r="G86" s="447"/>
      <c r="H86" s="448"/>
      <c r="I86" s="408"/>
      <c r="J86" s="408"/>
      <c r="K86" s="408"/>
      <c r="L86" s="449"/>
      <c r="M86" s="277"/>
      <c r="N86" s="370"/>
      <c r="O86" s="370"/>
      <c r="P86" s="448"/>
      <c r="Q86" s="371" t="s">
        <v>206</v>
      </c>
      <c r="R86" s="370" t="s">
        <v>206</v>
      </c>
      <c r="S86" s="447"/>
      <c r="T86" s="274" t="s">
        <v>938</v>
      </c>
      <c r="U86" s="408"/>
      <c r="V86" s="447" t="s">
        <v>206</v>
      </c>
      <c r="W86" s="408" t="s">
        <v>206</v>
      </c>
      <c r="X86" s="408" t="s">
        <v>206</v>
      </c>
      <c r="Y86" s="409" t="s">
        <v>206</v>
      </c>
      <c r="Z86" s="260" t="s">
        <v>672</v>
      </c>
      <c r="AA86" s="450"/>
    </row>
    <row r="87" spans="1:27" s="161" customFormat="1" ht="16.2" x14ac:dyDescent="0.25">
      <c r="A87" s="308" t="s">
        <v>618</v>
      </c>
      <c r="B87" s="309">
        <v>492</v>
      </c>
      <c r="C87" s="269"/>
      <c r="D87" s="430" t="s">
        <v>206</v>
      </c>
      <c r="E87" s="270"/>
      <c r="F87" s="271"/>
      <c r="G87" s="451"/>
      <c r="H87" s="432"/>
      <c r="I87" s="431"/>
      <c r="J87" s="431"/>
      <c r="K87" s="431"/>
      <c r="L87" s="452"/>
      <c r="M87" s="438"/>
      <c r="N87" s="270"/>
      <c r="O87" s="270"/>
      <c r="P87" s="311"/>
      <c r="Q87" s="453" t="s">
        <v>206</v>
      </c>
      <c r="R87" s="251" t="s">
        <v>206</v>
      </c>
      <c r="S87" s="269"/>
      <c r="T87" s="270" t="s">
        <v>206</v>
      </c>
      <c r="U87" s="271"/>
      <c r="V87" s="269" t="s">
        <v>206</v>
      </c>
      <c r="W87" s="271" t="s">
        <v>206</v>
      </c>
      <c r="X87" s="271" t="s">
        <v>206</v>
      </c>
      <c r="Y87" s="455" t="s">
        <v>206</v>
      </c>
      <c r="Z87" s="405" t="s">
        <v>672</v>
      </c>
    </row>
    <row r="88" spans="1:27" s="161" customFormat="1" thickBot="1" x14ac:dyDescent="0.3">
      <c r="A88" s="410" t="s">
        <v>619</v>
      </c>
      <c r="B88" s="375">
        <v>972</v>
      </c>
      <c r="C88" s="384"/>
      <c r="D88" s="385"/>
      <c r="E88" s="385"/>
      <c r="F88" s="386"/>
      <c r="G88" s="384"/>
      <c r="H88" s="456"/>
      <c r="I88" s="386"/>
      <c r="J88" s="386"/>
      <c r="K88" s="386"/>
      <c r="L88" s="457"/>
      <c r="M88" s="458"/>
      <c r="N88" s="385"/>
      <c r="O88" s="385"/>
      <c r="P88" s="456"/>
      <c r="Q88" s="387" t="s">
        <v>206</v>
      </c>
      <c r="R88" s="385" t="s">
        <v>206</v>
      </c>
      <c r="S88" s="384"/>
      <c r="T88" s="385" t="s">
        <v>206</v>
      </c>
      <c r="U88" s="386"/>
      <c r="V88" s="384" t="s">
        <v>206</v>
      </c>
      <c r="W88" s="386" t="s">
        <v>206</v>
      </c>
      <c r="X88" s="386" t="s">
        <v>206</v>
      </c>
      <c r="Y88" s="324" t="s">
        <v>206</v>
      </c>
      <c r="Z88" s="459"/>
    </row>
    <row r="89" spans="1:27" s="161" customFormat="1" thickBot="1" x14ac:dyDescent="0.3">
      <c r="A89" s="326" t="s">
        <v>681</v>
      </c>
      <c r="B89" s="327"/>
      <c r="C89" s="203"/>
      <c r="D89" s="204"/>
      <c r="E89" s="204"/>
      <c r="F89" s="205"/>
      <c r="G89" s="203"/>
      <c r="H89" s="206"/>
      <c r="I89" s="205"/>
      <c r="J89" s="205"/>
      <c r="K89" s="205"/>
      <c r="L89" s="207"/>
      <c r="M89" s="416"/>
      <c r="N89" s="417"/>
      <c r="O89" s="417"/>
      <c r="P89" s="416"/>
      <c r="Q89" s="418"/>
      <c r="R89" s="360"/>
      <c r="S89" s="420"/>
      <c r="T89" s="417"/>
      <c r="U89" s="421"/>
      <c r="V89" s="420"/>
      <c r="W89" s="421"/>
      <c r="X89" s="421"/>
      <c r="Y89" s="422"/>
      <c r="Z89" s="423"/>
    </row>
    <row r="90" spans="1:27" s="161" customFormat="1" ht="61.2" x14ac:dyDescent="0.25">
      <c r="A90" s="212" t="s">
        <v>192</v>
      </c>
      <c r="B90" s="336">
        <v>564</v>
      </c>
      <c r="C90" s="460"/>
      <c r="D90" s="461"/>
      <c r="E90" s="461"/>
      <c r="F90" s="462"/>
      <c r="G90" s="278"/>
      <c r="H90" s="438"/>
      <c r="I90" s="463"/>
      <c r="J90" s="463"/>
      <c r="K90" s="463"/>
      <c r="L90" s="463"/>
      <c r="M90" s="464"/>
      <c r="N90" s="461"/>
      <c r="O90" s="461"/>
      <c r="P90" s="465"/>
      <c r="Q90" s="426"/>
      <c r="R90" s="223"/>
      <c r="S90" s="466"/>
      <c r="T90" s="461"/>
      <c r="U90" s="462"/>
      <c r="V90" s="278"/>
      <c r="W90" s="431" t="s">
        <v>206</v>
      </c>
      <c r="X90" s="463"/>
      <c r="Y90" s="467"/>
      <c r="Z90" s="468"/>
    </row>
    <row r="91" spans="1:27" s="161" customFormat="1" ht="30.6" x14ac:dyDescent="0.25">
      <c r="A91" s="248" t="s">
        <v>195</v>
      </c>
      <c r="B91" s="339">
        <v>584</v>
      </c>
      <c r="C91" s="469"/>
      <c r="D91" s="251"/>
      <c r="E91" s="270"/>
      <c r="F91" s="340"/>
      <c r="G91" s="454"/>
      <c r="H91" s="311"/>
      <c r="I91" s="271"/>
      <c r="J91" s="251"/>
      <c r="K91" s="271"/>
      <c r="L91" s="258"/>
      <c r="M91" s="257"/>
      <c r="N91" s="251"/>
      <c r="O91" s="270"/>
      <c r="P91" s="470"/>
      <c r="Q91" s="471" t="s">
        <v>206</v>
      </c>
      <c r="R91" s="238" t="s">
        <v>206</v>
      </c>
      <c r="S91" s="310"/>
      <c r="T91" s="313" t="s">
        <v>206</v>
      </c>
      <c r="U91" s="312"/>
      <c r="V91" s="412" t="s">
        <v>206</v>
      </c>
      <c r="W91" s="292" t="s">
        <v>206</v>
      </c>
      <c r="X91" s="292"/>
      <c r="Y91" s="455"/>
      <c r="Z91" s="455"/>
    </row>
    <row r="92" spans="1:27" s="161" customFormat="1" ht="30.6" x14ac:dyDescent="0.25">
      <c r="A92" s="248" t="s">
        <v>196</v>
      </c>
      <c r="B92" s="339">
        <v>585</v>
      </c>
      <c r="C92" s="472"/>
      <c r="D92" s="251"/>
      <c r="E92" s="251"/>
      <c r="F92" s="340"/>
      <c r="G92" s="473"/>
      <c r="H92" s="251"/>
      <c r="I92" s="251"/>
      <c r="J92" s="251"/>
      <c r="K92" s="251"/>
      <c r="L92" s="258"/>
      <c r="M92" s="257"/>
      <c r="N92" s="251"/>
      <c r="O92" s="251"/>
      <c r="P92" s="340"/>
      <c r="Q92" s="250" t="s">
        <v>206</v>
      </c>
      <c r="R92" s="238" t="s">
        <v>206</v>
      </c>
      <c r="S92" s="250"/>
      <c r="T92" s="238" t="s">
        <v>206</v>
      </c>
      <c r="U92" s="254"/>
      <c r="V92" s="406" t="s">
        <v>206</v>
      </c>
      <c r="W92" s="238" t="s">
        <v>206</v>
      </c>
      <c r="X92" s="254"/>
      <c r="Y92" s="341"/>
      <c r="Z92" s="341"/>
    </row>
    <row r="93" spans="1:27" s="161" customFormat="1" ht="21" thickBot="1" x14ac:dyDescent="0.3">
      <c r="A93" s="410" t="s">
        <v>1000</v>
      </c>
      <c r="B93" s="411">
        <v>587</v>
      </c>
      <c r="C93" s="474"/>
      <c r="D93" s="379"/>
      <c r="E93" s="380"/>
      <c r="F93" s="475"/>
      <c r="G93" s="476"/>
      <c r="H93" s="477"/>
      <c r="I93" s="380"/>
      <c r="J93" s="380"/>
      <c r="K93" s="379"/>
      <c r="L93" s="478"/>
      <c r="M93" s="479"/>
      <c r="N93" s="379"/>
      <c r="O93" s="379"/>
      <c r="P93" s="480"/>
      <c r="Q93" s="481"/>
      <c r="R93" s="482"/>
      <c r="S93" s="481"/>
      <c r="T93" s="478"/>
      <c r="U93" s="484"/>
      <c r="V93" s="483"/>
      <c r="W93" s="478"/>
      <c r="X93" s="478"/>
      <c r="Y93" s="485"/>
      <c r="Z93" s="485"/>
    </row>
    <row r="94" spans="1:27" s="161" customFormat="1" thickBot="1" x14ac:dyDescent="0.3">
      <c r="A94" s="352" t="s">
        <v>682</v>
      </c>
      <c r="B94" s="353"/>
      <c r="C94" s="203"/>
      <c r="D94" s="204"/>
      <c r="E94" s="204"/>
      <c r="F94" s="205"/>
      <c r="G94" s="203"/>
      <c r="H94" s="206"/>
      <c r="I94" s="205"/>
      <c r="J94" s="205"/>
      <c r="K94" s="391"/>
      <c r="L94" s="394"/>
      <c r="M94" s="395"/>
      <c r="N94" s="396"/>
      <c r="O94" s="417"/>
      <c r="P94" s="416"/>
      <c r="Q94" s="418"/>
      <c r="R94" s="419"/>
      <c r="S94" s="420"/>
      <c r="T94" s="417"/>
      <c r="U94" s="421"/>
      <c r="V94" s="420"/>
      <c r="W94" s="421"/>
      <c r="X94" s="421"/>
      <c r="Y94" s="422"/>
      <c r="Z94" s="423"/>
    </row>
    <row r="95" spans="1:27" s="161" customFormat="1" ht="16.2" x14ac:dyDescent="0.25">
      <c r="A95" s="230" t="s">
        <v>939</v>
      </c>
      <c r="B95" s="372">
        <v>590</v>
      </c>
      <c r="C95" s="486" t="s">
        <v>1001</v>
      </c>
      <c r="D95" s="487"/>
      <c r="E95" s="487"/>
      <c r="F95" s="488"/>
      <c r="G95" s="273"/>
      <c r="H95" s="407"/>
      <c r="I95" s="275"/>
      <c r="J95" s="275"/>
      <c r="K95" s="275"/>
      <c r="L95" s="489"/>
      <c r="M95" s="407"/>
      <c r="N95" s="274"/>
      <c r="O95" s="251" t="s">
        <v>940</v>
      </c>
      <c r="P95" s="253"/>
      <c r="Q95" s="490"/>
      <c r="R95" s="491"/>
      <c r="S95" s="273"/>
      <c r="T95" s="274" t="s">
        <v>941</v>
      </c>
      <c r="U95" s="275"/>
      <c r="V95" s="492"/>
      <c r="W95" s="275" t="s">
        <v>206</v>
      </c>
      <c r="X95" s="299"/>
      <c r="Y95" s="300"/>
      <c r="Z95" s="247"/>
    </row>
    <row r="96" spans="1:27" s="161" customFormat="1" ht="16.2" x14ac:dyDescent="0.25">
      <c r="A96" s="230" t="s">
        <v>683</v>
      </c>
      <c r="B96" s="372">
        <v>591</v>
      </c>
      <c r="C96" s="493" t="s">
        <v>1001</v>
      </c>
      <c r="D96" s="274"/>
      <c r="E96" s="274"/>
      <c r="F96" s="489"/>
      <c r="G96" s="273"/>
      <c r="H96" s="407"/>
      <c r="I96" s="275"/>
      <c r="J96" s="275"/>
      <c r="K96" s="275"/>
      <c r="L96" s="489"/>
      <c r="M96" s="407"/>
      <c r="N96" s="274"/>
      <c r="O96" s="251" t="s">
        <v>940</v>
      </c>
      <c r="P96" s="253"/>
      <c r="Q96" s="490"/>
      <c r="R96" s="494"/>
      <c r="S96" s="273"/>
      <c r="T96" s="274" t="s">
        <v>941</v>
      </c>
      <c r="U96" s="275"/>
      <c r="V96" s="492"/>
      <c r="W96" s="275" t="s">
        <v>206</v>
      </c>
      <c r="X96" s="299"/>
      <c r="Y96" s="300"/>
      <c r="Z96" s="247"/>
    </row>
    <row r="97" spans="1:31" s="161" customFormat="1" ht="13.8" x14ac:dyDescent="0.25">
      <c r="A97" s="495" t="s">
        <v>620</v>
      </c>
      <c r="B97" s="496">
        <v>592</v>
      </c>
      <c r="C97" s="273"/>
      <c r="D97" s="316"/>
      <c r="E97" s="316"/>
      <c r="F97" s="497"/>
      <c r="G97" s="315"/>
      <c r="H97" s="413"/>
      <c r="I97" s="317"/>
      <c r="J97" s="317"/>
      <c r="K97" s="317"/>
      <c r="L97" s="497"/>
      <c r="M97" s="498"/>
      <c r="N97" s="499"/>
      <c r="O97" s="500"/>
      <c r="P97" s="501"/>
      <c r="Q97" s="502"/>
      <c r="R97" s="316"/>
      <c r="S97" s="315"/>
      <c r="T97" s="316" t="s">
        <v>206</v>
      </c>
      <c r="U97" s="317"/>
      <c r="V97" s="315"/>
      <c r="W97" s="317" t="s">
        <v>206</v>
      </c>
      <c r="X97" s="317"/>
      <c r="Y97" s="305"/>
      <c r="Z97" s="306"/>
    </row>
    <row r="98" spans="1:31" s="161" customFormat="1" ht="16.8" thickBot="1" x14ac:dyDescent="0.3">
      <c r="A98" s="308" t="s">
        <v>200</v>
      </c>
      <c r="B98" s="547">
        <v>593</v>
      </c>
      <c r="C98" s="503"/>
      <c r="D98" s="385"/>
      <c r="E98" s="385"/>
      <c r="F98" s="624" t="s">
        <v>1001</v>
      </c>
      <c r="G98" s="315"/>
      <c r="H98" s="413"/>
      <c r="I98" s="317"/>
      <c r="J98" s="317"/>
      <c r="K98" s="317"/>
      <c r="L98" s="497"/>
      <c r="M98" s="504"/>
      <c r="N98" s="505"/>
      <c r="O98" s="251" t="s">
        <v>940</v>
      </c>
      <c r="P98" s="280"/>
      <c r="Q98" s="314"/>
      <c r="R98" s="321"/>
      <c r="S98" s="315"/>
      <c r="T98" s="625" t="s">
        <v>1089</v>
      </c>
      <c r="U98" s="317"/>
      <c r="V98" s="318"/>
      <c r="W98" s="317" t="s">
        <v>206</v>
      </c>
      <c r="X98" s="506"/>
      <c r="Y98" s="305"/>
      <c r="Z98" s="306"/>
    </row>
    <row r="99" spans="1:31" s="161" customFormat="1" thickBot="1" x14ac:dyDescent="0.3">
      <c r="A99" s="201" t="s">
        <v>684</v>
      </c>
      <c r="B99" s="507"/>
      <c r="C99" s="392"/>
      <c r="D99" s="390"/>
      <c r="E99" s="390"/>
      <c r="F99" s="391"/>
      <c r="G99" s="203"/>
      <c r="H99" s="206"/>
      <c r="I99" s="205"/>
      <c r="J99" s="205"/>
      <c r="K99" s="205"/>
      <c r="L99" s="207"/>
      <c r="M99" s="508"/>
      <c r="N99" s="509"/>
      <c r="O99" s="509"/>
      <c r="P99" s="508"/>
      <c r="Q99" s="510"/>
      <c r="R99" s="511"/>
      <c r="S99" s="512"/>
      <c r="T99" s="509"/>
      <c r="U99" s="513"/>
      <c r="V99" s="512"/>
      <c r="W99" s="513"/>
      <c r="X99" s="513"/>
      <c r="Y99" s="514"/>
      <c r="Z99" s="515"/>
    </row>
    <row r="100" spans="1:31" s="161" customFormat="1" ht="13.8" x14ac:dyDescent="0.25">
      <c r="A100" s="212" t="s">
        <v>685</v>
      </c>
      <c r="B100" s="516">
        <v>601</v>
      </c>
      <c r="C100" s="486" t="s">
        <v>206</v>
      </c>
      <c r="D100" s="487"/>
      <c r="E100" s="487"/>
      <c r="F100" s="517"/>
      <c r="G100" s="486" t="s">
        <v>206</v>
      </c>
      <c r="H100" s="518"/>
      <c r="I100" s="517"/>
      <c r="J100" s="517"/>
      <c r="K100" s="517"/>
      <c r="L100" s="488">
        <v>0.28999999999999998</v>
      </c>
      <c r="M100" s="518"/>
      <c r="N100" s="487"/>
      <c r="O100" s="215" t="s">
        <v>664</v>
      </c>
      <c r="P100" s="218"/>
      <c r="Q100" s="519"/>
      <c r="R100" s="520"/>
      <c r="S100" s="486"/>
      <c r="T100" s="487" t="s">
        <v>206</v>
      </c>
      <c r="U100" s="517"/>
      <c r="V100" s="521"/>
      <c r="W100" s="517" t="s">
        <v>206</v>
      </c>
      <c r="X100" s="522"/>
      <c r="Y100" s="523"/>
      <c r="Z100" s="229" t="s">
        <v>206</v>
      </c>
    </row>
    <row r="101" spans="1:31" s="161" customFormat="1" ht="13.8" x14ac:dyDescent="0.25">
      <c r="A101" s="248" t="s">
        <v>686</v>
      </c>
      <c r="B101" s="369">
        <v>602</v>
      </c>
      <c r="C101" s="273" t="s">
        <v>206</v>
      </c>
      <c r="D101" s="274"/>
      <c r="E101" s="274"/>
      <c r="F101" s="275"/>
      <c r="G101" s="273" t="s">
        <v>206</v>
      </c>
      <c r="H101" s="407"/>
      <c r="I101" s="275"/>
      <c r="J101" s="275"/>
      <c r="K101" s="275"/>
      <c r="L101" s="449">
        <v>0.28999999999999998</v>
      </c>
      <c r="M101" s="407"/>
      <c r="N101" s="274"/>
      <c r="O101" s="251" t="s">
        <v>664</v>
      </c>
      <c r="P101" s="253"/>
      <c r="Q101" s="524"/>
      <c r="R101" s="525"/>
      <c r="S101" s="273"/>
      <c r="T101" s="274" t="s">
        <v>206</v>
      </c>
      <c r="U101" s="275"/>
      <c r="V101" s="276"/>
      <c r="W101" s="408" t="s">
        <v>206</v>
      </c>
      <c r="X101" s="299"/>
      <c r="Y101" s="409"/>
      <c r="Z101" s="247" t="s">
        <v>206</v>
      </c>
      <c r="AC101" s="526"/>
      <c r="AD101" s="526"/>
      <c r="AE101" s="526"/>
    </row>
    <row r="102" spans="1:31" s="161" customFormat="1" ht="13.8" x14ac:dyDescent="0.25">
      <c r="A102" s="248" t="s">
        <v>224</v>
      </c>
      <c r="B102" s="369">
        <v>603</v>
      </c>
      <c r="C102" s="273" t="s">
        <v>206</v>
      </c>
      <c r="D102" s="274"/>
      <c r="E102" s="274"/>
      <c r="F102" s="275"/>
      <c r="G102" s="273" t="s">
        <v>206</v>
      </c>
      <c r="H102" s="407"/>
      <c r="I102" s="275"/>
      <c r="J102" s="275"/>
      <c r="K102" s="275"/>
      <c r="L102" s="449">
        <v>0.32</v>
      </c>
      <c r="M102" s="407"/>
      <c r="N102" s="274"/>
      <c r="O102" s="251" t="s">
        <v>664</v>
      </c>
      <c r="P102" s="253"/>
      <c r="Q102" s="524"/>
      <c r="R102" s="525"/>
      <c r="S102" s="273"/>
      <c r="T102" s="274" t="s">
        <v>206</v>
      </c>
      <c r="U102" s="275"/>
      <c r="V102" s="276"/>
      <c r="W102" s="408" t="s">
        <v>206</v>
      </c>
      <c r="X102" s="299"/>
      <c r="Y102" s="409"/>
      <c r="Z102" s="247" t="s">
        <v>206</v>
      </c>
      <c r="AC102" s="526"/>
      <c r="AD102" s="526"/>
      <c r="AE102" s="526"/>
    </row>
    <row r="103" spans="1:31" s="161" customFormat="1" ht="16.2" x14ac:dyDescent="0.25">
      <c r="A103" s="248" t="s">
        <v>225</v>
      </c>
      <c r="B103" s="369">
        <v>604</v>
      </c>
      <c r="C103" s="273" t="s">
        <v>206</v>
      </c>
      <c r="D103" s="274"/>
      <c r="E103" s="274"/>
      <c r="F103" s="275"/>
      <c r="G103" s="273" t="s">
        <v>206</v>
      </c>
      <c r="H103" s="407"/>
      <c r="I103" s="275" t="s">
        <v>206</v>
      </c>
      <c r="J103" s="275"/>
      <c r="K103" s="275"/>
      <c r="L103" s="449">
        <v>8.5000000000000006E-2</v>
      </c>
      <c r="M103" s="407"/>
      <c r="N103" s="274"/>
      <c r="O103" s="251" t="s">
        <v>671</v>
      </c>
      <c r="P103" s="253"/>
      <c r="Q103" s="524"/>
      <c r="R103" s="525"/>
      <c r="S103" s="273"/>
      <c r="T103" s="274" t="s">
        <v>206</v>
      </c>
      <c r="U103" s="275"/>
      <c r="V103" s="276"/>
      <c r="W103" s="275" t="s">
        <v>206</v>
      </c>
      <c r="X103" s="299"/>
      <c r="Y103" s="300"/>
      <c r="Z103" s="307" t="s">
        <v>206</v>
      </c>
      <c r="AB103" s="526"/>
      <c r="AC103" s="526"/>
      <c r="AD103" s="526"/>
      <c r="AE103" s="526"/>
    </row>
    <row r="104" spans="1:31" s="161" customFormat="1" thickBot="1" x14ac:dyDescent="0.3">
      <c r="A104" s="410" t="s">
        <v>687</v>
      </c>
      <c r="B104" s="375">
        <v>605</v>
      </c>
      <c r="C104" s="384" t="s">
        <v>206</v>
      </c>
      <c r="D104" s="385"/>
      <c r="E104" s="385"/>
      <c r="F104" s="386"/>
      <c r="G104" s="384" t="s">
        <v>206</v>
      </c>
      <c r="H104" s="456"/>
      <c r="I104" s="386"/>
      <c r="J104" s="386"/>
      <c r="K104" s="386"/>
      <c r="L104" s="527">
        <v>0.28999999999999998</v>
      </c>
      <c r="M104" s="456"/>
      <c r="N104" s="385"/>
      <c r="O104" s="344" t="s">
        <v>664</v>
      </c>
      <c r="P104" s="528"/>
      <c r="Q104" s="529"/>
      <c r="R104" s="321"/>
      <c r="S104" s="384"/>
      <c r="T104" s="385" t="s">
        <v>206</v>
      </c>
      <c r="U104" s="386"/>
      <c r="V104" s="381"/>
      <c r="W104" s="386" t="s">
        <v>206</v>
      </c>
      <c r="X104" s="383"/>
      <c r="Y104" s="324"/>
      <c r="Z104" s="325" t="s">
        <v>206</v>
      </c>
      <c r="AC104" s="526"/>
      <c r="AD104" s="526"/>
      <c r="AE104" s="526"/>
    </row>
    <row r="105" spans="1:31" s="161" customFormat="1" thickBot="1" x14ac:dyDescent="0.3">
      <c r="A105" s="530" t="s">
        <v>229</v>
      </c>
      <c r="B105" s="507"/>
      <c r="C105" s="203"/>
      <c r="D105" s="204"/>
      <c r="E105" s="204"/>
      <c r="F105" s="205"/>
      <c r="G105" s="203"/>
      <c r="H105" s="206"/>
      <c r="I105" s="205"/>
      <c r="J105" s="205"/>
      <c r="K105" s="205"/>
      <c r="L105" s="207"/>
      <c r="M105" s="508"/>
      <c r="N105" s="509"/>
      <c r="O105" s="509"/>
      <c r="P105" s="508"/>
      <c r="Q105" s="510"/>
      <c r="R105" s="509"/>
      <c r="S105" s="512"/>
      <c r="T105" s="509"/>
      <c r="U105" s="513"/>
      <c r="V105" s="512"/>
      <c r="W105" s="513"/>
      <c r="X105" s="513"/>
      <c r="Y105" s="514"/>
      <c r="Z105" s="515"/>
      <c r="AC105" s="526"/>
      <c r="AD105" s="526"/>
      <c r="AE105" s="526"/>
    </row>
    <row r="106" spans="1:31" s="161" customFormat="1" ht="16.2" x14ac:dyDescent="0.25">
      <c r="A106" s="230" t="s">
        <v>1076</v>
      </c>
      <c r="B106" s="213">
        <v>211</v>
      </c>
      <c r="C106" s="242"/>
      <c r="D106" s="233"/>
      <c r="E106" s="531" t="s">
        <v>206</v>
      </c>
      <c r="F106" s="234"/>
      <c r="G106" s="242" t="s">
        <v>675</v>
      </c>
      <c r="H106" s="236" t="s">
        <v>206</v>
      </c>
      <c r="I106" s="234" t="s">
        <v>206</v>
      </c>
      <c r="J106" s="234"/>
      <c r="K106" s="244"/>
      <c r="L106" s="403">
        <v>0.2</v>
      </c>
      <c r="M106" s="532"/>
      <c r="N106" s="533"/>
      <c r="O106" s="233" t="s">
        <v>664</v>
      </c>
      <c r="P106" s="236"/>
      <c r="Q106" s="534"/>
      <c r="R106" s="535"/>
      <c r="S106" s="493"/>
      <c r="T106" s="533" t="s">
        <v>206</v>
      </c>
      <c r="U106" s="536"/>
      <c r="V106" s="537"/>
      <c r="W106" s="536" t="s">
        <v>206</v>
      </c>
      <c r="X106" s="538"/>
      <c r="Y106" s="539"/>
      <c r="Z106" s="540" t="s">
        <v>206</v>
      </c>
      <c r="AC106" s="526"/>
      <c r="AD106" s="526"/>
      <c r="AE106" s="526"/>
    </row>
    <row r="107" spans="1:31" s="161" customFormat="1" ht="13.8" x14ac:dyDescent="0.25">
      <c r="A107" s="230" t="s">
        <v>1002</v>
      </c>
      <c r="B107" s="372">
        <v>610</v>
      </c>
      <c r="C107" s="541"/>
      <c r="D107" s="531"/>
      <c r="E107" s="531" t="s">
        <v>206</v>
      </c>
      <c r="F107" s="542"/>
      <c r="G107" s="541" t="s">
        <v>206</v>
      </c>
      <c r="H107" s="543"/>
      <c r="I107" s="542"/>
      <c r="J107" s="542"/>
      <c r="K107" s="542"/>
      <c r="L107" s="544">
        <v>0.24</v>
      </c>
      <c r="M107" s="543"/>
      <c r="N107" s="531"/>
      <c r="O107" s="404" t="s">
        <v>664</v>
      </c>
      <c r="P107" s="239"/>
      <c r="Q107" s="545"/>
      <c r="R107" s="525"/>
      <c r="S107" s="541"/>
      <c r="T107" s="533" t="s">
        <v>206</v>
      </c>
      <c r="U107" s="542"/>
      <c r="V107" s="537"/>
      <c r="W107" s="542" t="s">
        <v>206</v>
      </c>
      <c r="X107" s="538"/>
      <c r="Y107" s="546"/>
      <c r="Z107" s="405" t="s">
        <v>206</v>
      </c>
    </row>
    <row r="108" spans="1:31" s="161" customFormat="1" ht="13.8" x14ac:dyDescent="0.25">
      <c r="A108" s="230" t="s">
        <v>1003</v>
      </c>
      <c r="B108" s="372">
        <v>611</v>
      </c>
      <c r="C108" s="541"/>
      <c r="D108" s="531"/>
      <c r="E108" s="531" t="s">
        <v>206</v>
      </c>
      <c r="F108" s="542"/>
      <c r="G108" s="541" t="s">
        <v>206</v>
      </c>
      <c r="H108" s="543"/>
      <c r="I108" s="542"/>
      <c r="J108" s="542"/>
      <c r="K108" s="542"/>
      <c r="L108" s="544">
        <v>0.24</v>
      </c>
      <c r="M108" s="543"/>
      <c r="N108" s="531"/>
      <c r="O108" s="404" t="s">
        <v>664</v>
      </c>
      <c r="P108" s="239"/>
      <c r="Q108" s="545"/>
      <c r="R108" s="525"/>
      <c r="S108" s="541"/>
      <c r="T108" s="533" t="s">
        <v>206</v>
      </c>
      <c r="U108" s="542"/>
      <c r="V108" s="537"/>
      <c r="W108" s="542" t="s">
        <v>206</v>
      </c>
      <c r="X108" s="538"/>
      <c r="Y108" s="546"/>
      <c r="Z108" s="405" t="s">
        <v>206</v>
      </c>
    </row>
    <row r="109" spans="1:31" s="161" customFormat="1" ht="16.2" x14ac:dyDescent="0.25">
      <c r="A109" s="248" t="s">
        <v>688</v>
      </c>
      <c r="B109" s="369" t="s">
        <v>689</v>
      </c>
      <c r="C109" s="273"/>
      <c r="D109" s="274"/>
      <c r="E109" s="274" t="s">
        <v>206</v>
      </c>
      <c r="F109" s="275"/>
      <c r="G109" s="273" t="s">
        <v>206</v>
      </c>
      <c r="H109" s="407"/>
      <c r="I109" s="408" t="s">
        <v>1004</v>
      </c>
      <c r="J109" s="275"/>
      <c r="K109" s="542"/>
      <c r="L109" s="544">
        <v>0.24</v>
      </c>
      <c r="M109" s="407"/>
      <c r="N109" s="274"/>
      <c r="O109" s="238" t="s">
        <v>664</v>
      </c>
      <c r="P109" s="255"/>
      <c r="Q109" s="524"/>
      <c r="R109" s="525"/>
      <c r="S109" s="273"/>
      <c r="T109" s="274" t="s">
        <v>206</v>
      </c>
      <c r="U109" s="275"/>
      <c r="V109" s="276"/>
      <c r="W109" s="317" t="s">
        <v>206</v>
      </c>
      <c r="X109" s="304"/>
      <c r="Y109" s="305"/>
      <c r="Z109" s="306" t="s">
        <v>206</v>
      </c>
    </row>
    <row r="110" spans="1:31" s="161" customFormat="1" ht="13.8" x14ac:dyDescent="0.25">
      <c r="A110" s="248" t="s">
        <v>688</v>
      </c>
      <c r="B110" s="369" t="s">
        <v>690</v>
      </c>
      <c r="C110" s="273"/>
      <c r="D110" s="274"/>
      <c r="E110" s="274" t="s">
        <v>206</v>
      </c>
      <c r="F110" s="275"/>
      <c r="G110" s="273" t="s">
        <v>206</v>
      </c>
      <c r="H110" s="407"/>
      <c r="I110" s="408"/>
      <c r="J110" s="275"/>
      <c r="K110" s="542"/>
      <c r="L110" s="544">
        <v>0.24</v>
      </c>
      <c r="M110" s="407"/>
      <c r="N110" s="274"/>
      <c r="O110" s="238" t="s">
        <v>664</v>
      </c>
      <c r="P110" s="255"/>
      <c r="Q110" s="524"/>
      <c r="R110" s="525"/>
      <c r="S110" s="273"/>
      <c r="T110" s="274" t="s">
        <v>206</v>
      </c>
      <c r="U110" s="275"/>
      <c r="V110" s="276"/>
      <c r="W110" s="317" t="s">
        <v>206</v>
      </c>
      <c r="X110" s="304"/>
      <c r="Y110" s="305"/>
      <c r="Z110" s="306" t="s">
        <v>206</v>
      </c>
    </row>
    <row r="111" spans="1:31" s="161" customFormat="1" ht="13.8" x14ac:dyDescent="0.25">
      <c r="A111" s="248" t="s">
        <v>688</v>
      </c>
      <c r="B111" s="369" t="s">
        <v>1090</v>
      </c>
      <c r="C111" s="273"/>
      <c r="D111" s="274"/>
      <c r="E111" s="274" t="s">
        <v>206</v>
      </c>
      <c r="F111" s="275"/>
      <c r="G111" s="273" t="s">
        <v>206</v>
      </c>
      <c r="H111" s="407"/>
      <c r="I111" s="408"/>
      <c r="J111" s="275"/>
      <c r="K111" s="542"/>
      <c r="L111" s="544">
        <v>0.24</v>
      </c>
      <c r="M111" s="407"/>
      <c r="N111" s="274"/>
      <c r="O111" s="238" t="s">
        <v>664</v>
      </c>
      <c r="P111" s="255"/>
      <c r="Q111" s="524"/>
      <c r="R111" s="525"/>
      <c r="S111" s="273"/>
      <c r="T111" s="274" t="s">
        <v>206</v>
      </c>
      <c r="U111" s="275"/>
      <c r="V111" s="276"/>
      <c r="W111" s="317" t="s">
        <v>206</v>
      </c>
      <c r="X111" s="304"/>
      <c r="Y111" s="305"/>
      <c r="Z111" s="306" t="s">
        <v>206</v>
      </c>
    </row>
    <row r="112" spans="1:31" s="161" customFormat="1" ht="16.2" x14ac:dyDescent="0.25">
      <c r="A112" s="290" t="s">
        <v>691</v>
      </c>
      <c r="B112" s="369">
        <v>635</v>
      </c>
      <c r="C112" s="250"/>
      <c r="D112" s="238"/>
      <c r="E112" s="531" t="s">
        <v>206</v>
      </c>
      <c r="F112" s="258"/>
      <c r="G112" s="242" t="s">
        <v>675</v>
      </c>
      <c r="H112" s="255" t="s">
        <v>206</v>
      </c>
      <c r="I112" s="258" t="s">
        <v>206</v>
      </c>
      <c r="J112" s="238"/>
      <c r="K112" s="238"/>
      <c r="L112" s="254">
        <v>0.3</v>
      </c>
      <c r="M112" s="255"/>
      <c r="N112" s="238"/>
      <c r="O112" s="238" t="s">
        <v>664</v>
      </c>
      <c r="P112" s="255"/>
      <c r="Q112" s="256"/>
      <c r="R112" s="241"/>
      <c r="S112" s="250"/>
      <c r="T112" s="370" t="s">
        <v>206</v>
      </c>
      <c r="U112" s="258"/>
      <c r="V112" s="257"/>
      <c r="W112" s="258" t="s">
        <v>206</v>
      </c>
      <c r="X112" s="259"/>
      <c r="Y112" s="260"/>
      <c r="Z112" s="247" t="s">
        <v>206</v>
      </c>
    </row>
    <row r="113" spans="1:26" s="161" customFormat="1" ht="13.8" x14ac:dyDescent="0.25">
      <c r="A113" s="308" t="s">
        <v>688</v>
      </c>
      <c r="B113" s="547" t="s">
        <v>692</v>
      </c>
      <c r="C113" s="315"/>
      <c r="D113" s="316"/>
      <c r="E113" s="274" t="s">
        <v>206</v>
      </c>
      <c r="F113" s="317"/>
      <c r="G113" s="273" t="s">
        <v>206</v>
      </c>
      <c r="H113" s="413"/>
      <c r="I113" s="414"/>
      <c r="J113" s="274"/>
      <c r="K113" s="370"/>
      <c r="L113" s="544">
        <v>0.24</v>
      </c>
      <c r="M113" s="413"/>
      <c r="N113" s="316"/>
      <c r="O113" s="313" t="s">
        <v>664</v>
      </c>
      <c r="P113" s="280"/>
      <c r="Q113" s="548"/>
      <c r="R113" s="525"/>
      <c r="S113" s="315"/>
      <c r="T113" s="316" t="s">
        <v>206</v>
      </c>
      <c r="U113" s="317"/>
      <c r="V113" s="549"/>
      <c r="W113" s="317" t="s">
        <v>206</v>
      </c>
      <c r="X113" s="304"/>
      <c r="Y113" s="305"/>
      <c r="Z113" s="306" t="s">
        <v>206</v>
      </c>
    </row>
    <row r="114" spans="1:26" s="161" customFormat="1" ht="16.2" x14ac:dyDescent="0.25">
      <c r="A114" s="308" t="s">
        <v>693</v>
      </c>
      <c r="B114" s="547">
        <v>645</v>
      </c>
      <c r="C114" s="269"/>
      <c r="D114" s="270"/>
      <c r="E114" s="531" t="s">
        <v>206</v>
      </c>
      <c r="F114" s="271"/>
      <c r="G114" s="235" t="s">
        <v>675</v>
      </c>
      <c r="H114" s="311" t="s">
        <v>206</v>
      </c>
      <c r="I114" s="292" t="s">
        <v>206</v>
      </c>
      <c r="J114" s="251"/>
      <c r="K114" s="238"/>
      <c r="L114" s="254">
        <v>0.3</v>
      </c>
      <c r="M114" s="311"/>
      <c r="N114" s="270"/>
      <c r="O114" s="270" t="s">
        <v>664</v>
      </c>
      <c r="P114" s="311"/>
      <c r="Q114" s="291"/>
      <c r="R114" s="241"/>
      <c r="S114" s="269"/>
      <c r="T114" s="316" t="s">
        <v>206</v>
      </c>
      <c r="U114" s="271"/>
      <c r="V114" s="272"/>
      <c r="W114" s="271" t="s">
        <v>206</v>
      </c>
      <c r="X114" s="293"/>
      <c r="Y114" s="455"/>
      <c r="Z114" s="470" t="s">
        <v>206</v>
      </c>
    </row>
    <row r="115" spans="1:26" s="161" customFormat="1" thickBot="1" x14ac:dyDescent="0.3">
      <c r="A115" s="410" t="s">
        <v>688</v>
      </c>
      <c r="B115" s="375" t="s">
        <v>694</v>
      </c>
      <c r="C115" s="384"/>
      <c r="D115" s="385"/>
      <c r="E115" s="385" t="s">
        <v>206</v>
      </c>
      <c r="F115" s="386"/>
      <c r="G115" s="384" t="s">
        <v>206</v>
      </c>
      <c r="H115" s="456"/>
      <c r="I115" s="550"/>
      <c r="J115" s="316"/>
      <c r="K115" s="316"/>
      <c r="L115" s="544">
        <v>0.24</v>
      </c>
      <c r="M115" s="456"/>
      <c r="N115" s="385"/>
      <c r="O115" s="344" t="s">
        <v>664</v>
      </c>
      <c r="P115" s="528"/>
      <c r="Q115" s="551"/>
      <c r="R115" s="552"/>
      <c r="S115" s="384"/>
      <c r="T115" s="385" t="s">
        <v>206</v>
      </c>
      <c r="U115" s="386"/>
      <c r="V115" s="553"/>
      <c r="W115" s="386" t="s">
        <v>206</v>
      </c>
      <c r="X115" s="383"/>
      <c r="Y115" s="324"/>
      <c r="Z115" s="554" t="s">
        <v>206</v>
      </c>
    </row>
    <row r="116" spans="1:26" s="161" customFormat="1" ht="28.2" thickBot="1" x14ac:dyDescent="0.3">
      <c r="A116" s="201" t="s">
        <v>695</v>
      </c>
      <c r="B116" s="507"/>
      <c r="C116" s="512"/>
      <c r="D116" s="509"/>
      <c r="E116" s="509"/>
      <c r="F116" s="513"/>
      <c r="G116" s="512"/>
      <c r="H116" s="508"/>
      <c r="I116" s="513"/>
      <c r="J116" s="511"/>
      <c r="K116" s="509"/>
      <c r="L116" s="555"/>
      <c r="M116" s="508"/>
      <c r="N116" s="509"/>
      <c r="O116" s="509"/>
      <c r="P116" s="508"/>
      <c r="Q116" s="510"/>
      <c r="R116" s="509"/>
      <c r="S116" s="512"/>
      <c r="T116" s="509"/>
      <c r="U116" s="513"/>
      <c r="V116" s="512"/>
      <c r="W116" s="513"/>
      <c r="X116" s="513"/>
      <c r="Y116" s="514"/>
      <c r="Z116" s="515"/>
    </row>
    <row r="117" spans="1:26" s="161" customFormat="1" ht="20.399999999999999" x14ac:dyDescent="0.25">
      <c r="A117" s="556" t="s">
        <v>1005</v>
      </c>
      <c r="B117" s="557">
        <v>650</v>
      </c>
      <c r="C117" s="273"/>
      <c r="D117" s="274"/>
      <c r="E117" s="274" t="s">
        <v>206</v>
      </c>
      <c r="F117" s="275"/>
      <c r="G117" s="273" t="s">
        <v>206</v>
      </c>
      <c r="H117" s="407"/>
      <c r="I117" s="408" t="s">
        <v>206</v>
      </c>
      <c r="J117" s="558"/>
      <c r="K117" s="536"/>
      <c r="L117" s="489">
        <v>0.24</v>
      </c>
      <c r="M117" s="407"/>
      <c r="N117" s="274"/>
      <c r="O117" s="238" t="s">
        <v>664</v>
      </c>
      <c r="P117" s="255"/>
      <c r="Q117" s="524"/>
      <c r="R117" s="559"/>
      <c r="S117" s="273"/>
      <c r="T117" s="274" t="s">
        <v>206</v>
      </c>
      <c r="U117" s="275"/>
      <c r="V117" s="276"/>
      <c r="W117" s="408" t="s">
        <v>206</v>
      </c>
      <c r="X117" s="299"/>
      <c r="Y117" s="409"/>
      <c r="Z117" s="247" t="s">
        <v>206</v>
      </c>
    </row>
    <row r="118" spans="1:26" s="161" customFormat="1" ht="20.399999999999999" x14ac:dyDescent="0.25">
      <c r="A118" s="248" t="s">
        <v>1006</v>
      </c>
      <c r="B118" s="560">
        <v>690</v>
      </c>
      <c r="C118" s="273"/>
      <c r="D118" s="274"/>
      <c r="E118" s="274" t="s">
        <v>206</v>
      </c>
      <c r="F118" s="275"/>
      <c r="G118" s="273" t="s">
        <v>206</v>
      </c>
      <c r="H118" s="407"/>
      <c r="I118" s="408" t="s">
        <v>206</v>
      </c>
      <c r="J118" s="274"/>
      <c r="K118" s="536"/>
      <c r="L118" s="489">
        <v>0.24</v>
      </c>
      <c r="M118" s="407"/>
      <c r="N118" s="274"/>
      <c r="O118" s="238" t="s">
        <v>664</v>
      </c>
      <c r="P118" s="255"/>
      <c r="Q118" s="524"/>
      <c r="R118" s="559"/>
      <c r="S118" s="273"/>
      <c r="T118" s="274" t="s">
        <v>206</v>
      </c>
      <c r="U118" s="275"/>
      <c r="V118" s="276"/>
      <c r="W118" s="408" t="s">
        <v>206</v>
      </c>
      <c r="X118" s="299"/>
      <c r="Y118" s="409"/>
      <c r="Z118" s="247" t="s">
        <v>206</v>
      </c>
    </row>
    <row r="119" spans="1:26" s="161" customFormat="1" thickBot="1" x14ac:dyDescent="0.3">
      <c r="A119" s="410" t="s">
        <v>696</v>
      </c>
      <c r="B119" s="375" t="s">
        <v>697</v>
      </c>
      <c r="C119" s="315"/>
      <c r="D119" s="316"/>
      <c r="E119" s="316" t="s">
        <v>206</v>
      </c>
      <c r="F119" s="317"/>
      <c r="G119" s="315" t="s">
        <v>206</v>
      </c>
      <c r="H119" s="413"/>
      <c r="I119" s="414" t="s">
        <v>206</v>
      </c>
      <c r="J119" s="317"/>
      <c r="K119" s="317"/>
      <c r="L119" s="497">
        <v>0.2</v>
      </c>
      <c r="M119" s="413"/>
      <c r="N119" s="316"/>
      <c r="O119" s="313" t="s">
        <v>664</v>
      </c>
      <c r="P119" s="280"/>
      <c r="Q119" s="548"/>
      <c r="R119" s="561"/>
      <c r="S119" s="315"/>
      <c r="T119" s="316" t="s">
        <v>206</v>
      </c>
      <c r="U119" s="317"/>
      <c r="V119" s="318"/>
      <c r="W119" s="414" t="s">
        <v>206</v>
      </c>
      <c r="X119" s="304"/>
      <c r="Y119" s="415"/>
      <c r="Z119" s="306" t="s">
        <v>206</v>
      </c>
    </row>
    <row r="120" spans="1:26" s="161" customFormat="1" thickBot="1" x14ac:dyDescent="0.3">
      <c r="A120" s="201" t="s">
        <v>698</v>
      </c>
      <c r="B120" s="507"/>
      <c r="C120" s="512"/>
      <c r="D120" s="509"/>
      <c r="E120" s="509"/>
      <c r="F120" s="513"/>
      <c r="G120" s="512"/>
      <c r="H120" s="508"/>
      <c r="I120" s="513"/>
      <c r="J120" s="513"/>
      <c r="K120" s="513"/>
      <c r="L120" s="555"/>
      <c r="M120" s="508"/>
      <c r="N120" s="509"/>
      <c r="O120" s="509"/>
      <c r="P120" s="508"/>
      <c r="Q120" s="510"/>
      <c r="R120" s="509"/>
      <c r="S120" s="512"/>
      <c r="T120" s="509"/>
      <c r="U120" s="513"/>
      <c r="V120" s="512"/>
      <c r="W120" s="513"/>
      <c r="X120" s="513"/>
      <c r="Y120" s="514"/>
      <c r="Z120" s="515"/>
    </row>
    <row r="121" spans="1:26" s="161" customFormat="1" ht="16.2" x14ac:dyDescent="0.25">
      <c r="A121" s="212" t="s">
        <v>699</v>
      </c>
      <c r="B121" s="516">
        <v>701</v>
      </c>
      <c r="C121" s="486" t="s">
        <v>206</v>
      </c>
      <c r="D121" s="487"/>
      <c r="E121" s="487"/>
      <c r="F121" s="517"/>
      <c r="G121" s="486" t="s">
        <v>206</v>
      </c>
      <c r="H121" s="518"/>
      <c r="I121" s="562" t="s">
        <v>206</v>
      </c>
      <c r="J121" s="517"/>
      <c r="K121" s="517"/>
      <c r="L121" s="563">
        <v>0.26</v>
      </c>
      <c r="M121" s="518"/>
      <c r="N121" s="487"/>
      <c r="O121" s="215" t="s">
        <v>671</v>
      </c>
      <c r="P121" s="221"/>
      <c r="Q121" s="564"/>
      <c r="R121" s="559"/>
      <c r="S121" s="486"/>
      <c r="T121" s="487" t="s">
        <v>206</v>
      </c>
      <c r="U121" s="517"/>
      <c r="V121" s="521"/>
      <c r="W121" s="562" t="s">
        <v>206</v>
      </c>
      <c r="X121" s="522"/>
      <c r="Y121" s="565"/>
      <c r="Z121" s="229" t="s">
        <v>206</v>
      </c>
    </row>
    <row r="122" spans="1:26" s="161" customFormat="1" ht="13.8" x14ac:dyDescent="0.25">
      <c r="A122" s="248" t="s">
        <v>621</v>
      </c>
      <c r="B122" s="369">
        <v>702</v>
      </c>
      <c r="C122" s="273" t="s">
        <v>206</v>
      </c>
      <c r="D122" s="274"/>
      <c r="E122" s="274"/>
      <c r="F122" s="275"/>
      <c r="G122" s="447" t="s">
        <v>206</v>
      </c>
      <c r="H122" s="370"/>
      <c r="I122" s="370"/>
      <c r="J122" s="370"/>
      <c r="K122" s="370"/>
      <c r="L122" s="408"/>
      <c r="M122" s="566"/>
      <c r="N122" s="567"/>
      <c r="O122" s="297"/>
      <c r="P122" s="407"/>
      <c r="Q122" s="524"/>
      <c r="R122" s="525"/>
      <c r="S122" s="566"/>
      <c r="T122" s="567"/>
      <c r="U122" s="568"/>
      <c r="V122" s="569"/>
      <c r="W122" s="570"/>
      <c r="X122" s="570"/>
      <c r="Y122" s="571"/>
      <c r="Z122" s="572" t="s">
        <v>206</v>
      </c>
    </row>
    <row r="123" spans="1:26" s="161" customFormat="1" ht="13.8" x14ac:dyDescent="0.25">
      <c r="A123" s="248" t="s">
        <v>305</v>
      </c>
      <c r="B123" s="369">
        <v>703</v>
      </c>
      <c r="C123" s="273" t="s">
        <v>206</v>
      </c>
      <c r="D123" s="274"/>
      <c r="E123" s="274"/>
      <c r="F123" s="275"/>
      <c r="G123" s="493" t="s">
        <v>206</v>
      </c>
      <c r="H123" s="532"/>
      <c r="I123" s="542" t="s">
        <v>206</v>
      </c>
      <c r="J123" s="536"/>
      <c r="K123" s="536"/>
      <c r="L123" s="544">
        <v>0.17</v>
      </c>
      <c r="M123" s="407"/>
      <c r="N123" s="274"/>
      <c r="O123" s="238" t="s">
        <v>664</v>
      </c>
      <c r="P123" s="255"/>
      <c r="Q123" s="524"/>
      <c r="R123" s="525"/>
      <c r="S123" s="273"/>
      <c r="T123" s="274" t="s">
        <v>206</v>
      </c>
      <c r="U123" s="275"/>
      <c r="V123" s="276"/>
      <c r="W123" s="408" t="s">
        <v>206</v>
      </c>
      <c r="X123" s="299"/>
      <c r="Y123" s="409"/>
      <c r="Z123" s="247" t="s">
        <v>206</v>
      </c>
    </row>
    <row r="124" spans="1:26" s="161" customFormat="1" ht="16.2" x14ac:dyDescent="0.25">
      <c r="A124" s="248" t="s">
        <v>306</v>
      </c>
      <c r="B124" s="369">
        <v>704</v>
      </c>
      <c r="C124" s="273" t="s">
        <v>206</v>
      </c>
      <c r="D124" s="274"/>
      <c r="E124" s="274"/>
      <c r="F124" s="275"/>
      <c r="G124" s="273" t="s">
        <v>206</v>
      </c>
      <c r="H124" s="407"/>
      <c r="I124" s="408"/>
      <c r="J124" s="275"/>
      <c r="K124" s="275"/>
      <c r="L124" s="449"/>
      <c r="M124" s="407"/>
      <c r="N124" s="274"/>
      <c r="O124" s="251" t="s">
        <v>671</v>
      </c>
      <c r="P124" s="253"/>
      <c r="Q124" s="524"/>
      <c r="R124" s="525"/>
      <c r="S124" s="273"/>
      <c r="T124" s="274" t="s">
        <v>206</v>
      </c>
      <c r="U124" s="275"/>
      <c r="V124" s="276"/>
      <c r="W124" s="408" t="s">
        <v>206</v>
      </c>
      <c r="X124" s="299"/>
      <c r="Y124" s="409"/>
      <c r="Z124" s="247" t="s">
        <v>206</v>
      </c>
    </row>
    <row r="125" spans="1:26" s="161" customFormat="1" ht="13.8" x14ac:dyDescent="0.25">
      <c r="A125" s="248" t="s">
        <v>307</v>
      </c>
      <c r="B125" s="369">
        <v>705</v>
      </c>
      <c r="C125" s="273" t="s">
        <v>206</v>
      </c>
      <c r="D125" s="274"/>
      <c r="E125" s="274"/>
      <c r="F125" s="275"/>
      <c r="G125" s="273" t="s">
        <v>206</v>
      </c>
      <c r="H125" s="407"/>
      <c r="I125" s="408" t="s">
        <v>206</v>
      </c>
      <c r="J125" s="275"/>
      <c r="K125" s="275"/>
      <c r="L125" s="449">
        <v>0.32</v>
      </c>
      <c r="M125" s="407"/>
      <c r="N125" s="274"/>
      <c r="O125" s="238" t="s">
        <v>664</v>
      </c>
      <c r="P125" s="255"/>
      <c r="Q125" s="524"/>
      <c r="R125" s="525"/>
      <c r="S125" s="273"/>
      <c r="T125" s="274" t="s">
        <v>206</v>
      </c>
      <c r="U125" s="275"/>
      <c r="V125" s="276"/>
      <c r="W125" s="408" t="s">
        <v>206</v>
      </c>
      <c r="X125" s="299"/>
      <c r="Y125" s="409"/>
      <c r="Z125" s="247" t="s">
        <v>206</v>
      </c>
    </row>
    <row r="126" spans="1:26" s="161" customFormat="1" ht="13.8" x14ac:dyDescent="0.25">
      <c r="A126" s="248" t="s">
        <v>308</v>
      </c>
      <c r="B126" s="369">
        <v>706</v>
      </c>
      <c r="C126" s="273" t="s">
        <v>206</v>
      </c>
      <c r="D126" s="274"/>
      <c r="E126" s="274"/>
      <c r="F126" s="275"/>
      <c r="G126" s="273" t="s">
        <v>206</v>
      </c>
      <c r="H126" s="407"/>
      <c r="I126" s="408" t="s">
        <v>206</v>
      </c>
      <c r="J126" s="275"/>
      <c r="K126" s="275"/>
      <c r="L126" s="449">
        <v>0.32</v>
      </c>
      <c r="M126" s="407"/>
      <c r="N126" s="274"/>
      <c r="O126" s="238" t="s">
        <v>664</v>
      </c>
      <c r="P126" s="255"/>
      <c r="Q126" s="524"/>
      <c r="R126" s="525"/>
      <c r="S126" s="273"/>
      <c r="T126" s="274" t="s">
        <v>206</v>
      </c>
      <c r="U126" s="275"/>
      <c r="V126" s="276"/>
      <c r="W126" s="408" t="s">
        <v>206</v>
      </c>
      <c r="X126" s="299"/>
      <c r="Y126" s="409"/>
      <c r="Z126" s="247" t="s">
        <v>206</v>
      </c>
    </row>
    <row r="127" spans="1:26" s="161" customFormat="1" ht="13.8" x14ac:dyDescent="0.25">
      <c r="A127" s="248" t="s">
        <v>700</v>
      </c>
      <c r="B127" s="369">
        <v>707</v>
      </c>
      <c r="C127" s="273"/>
      <c r="D127" s="274"/>
      <c r="E127" s="274" t="s">
        <v>206</v>
      </c>
      <c r="F127" s="275"/>
      <c r="G127" s="273" t="s">
        <v>206</v>
      </c>
      <c r="H127" s="407"/>
      <c r="I127" s="408" t="s">
        <v>206</v>
      </c>
      <c r="J127" s="275"/>
      <c r="K127" s="275"/>
      <c r="L127" s="449">
        <v>0.02</v>
      </c>
      <c r="M127" s="407"/>
      <c r="N127" s="274"/>
      <c r="O127" s="238" t="s">
        <v>664</v>
      </c>
      <c r="P127" s="255"/>
      <c r="Q127" s="524"/>
      <c r="R127" s="525"/>
      <c r="S127" s="273"/>
      <c r="T127" s="274" t="s">
        <v>206</v>
      </c>
      <c r="U127" s="275"/>
      <c r="V127" s="276"/>
      <c r="W127" s="408" t="s">
        <v>206</v>
      </c>
      <c r="X127" s="299"/>
      <c r="Y127" s="409"/>
      <c r="Z127" s="247" t="s">
        <v>206</v>
      </c>
    </row>
    <row r="128" spans="1:26" s="161" customFormat="1" ht="13.8" x14ac:dyDescent="0.25">
      <c r="A128" s="248" t="s">
        <v>310</v>
      </c>
      <c r="B128" s="369">
        <v>708</v>
      </c>
      <c r="C128" s="273" t="s">
        <v>206</v>
      </c>
      <c r="D128" s="274"/>
      <c r="E128" s="274"/>
      <c r="F128" s="275"/>
      <c r="G128" s="273" t="s">
        <v>206</v>
      </c>
      <c r="H128" s="407"/>
      <c r="I128" s="408" t="s">
        <v>206</v>
      </c>
      <c r="J128" s="275"/>
      <c r="K128" s="275"/>
      <c r="L128" s="449">
        <v>0.26</v>
      </c>
      <c r="M128" s="407"/>
      <c r="N128" s="274"/>
      <c r="O128" s="238" t="s">
        <v>664</v>
      </c>
      <c r="P128" s="255"/>
      <c r="Q128" s="524"/>
      <c r="R128" s="525"/>
      <c r="S128" s="273"/>
      <c r="T128" s="274" t="s">
        <v>206</v>
      </c>
      <c r="U128" s="275"/>
      <c r="V128" s="276"/>
      <c r="W128" s="408" t="s">
        <v>206</v>
      </c>
      <c r="X128" s="299"/>
      <c r="Y128" s="409"/>
      <c r="Z128" s="247" t="s">
        <v>206</v>
      </c>
    </row>
    <row r="129" spans="1:27" s="161" customFormat="1" ht="16.2" x14ac:dyDescent="0.25">
      <c r="A129" s="248" t="s">
        <v>311</v>
      </c>
      <c r="B129" s="369">
        <v>709</v>
      </c>
      <c r="C129" s="273" t="s">
        <v>206</v>
      </c>
      <c r="D129" s="274"/>
      <c r="E129" s="274"/>
      <c r="F129" s="275"/>
      <c r="G129" s="273" t="s">
        <v>206</v>
      </c>
      <c r="H129" s="407"/>
      <c r="I129" s="408"/>
      <c r="J129" s="275"/>
      <c r="K129" s="275"/>
      <c r="L129" s="449">
        <v>0.03</v>
      </c>
      <c r="M129" s="407"/>
      <c r="N129" s="274"/>
      <c r="O129" s="251" t="s">
        <v>671</v>
      </c>
      <c r="P129" s="253"/>
      <c r="Q129" s="524"/>
      <c r="R129" s="525"/>
      <c r="S129" s="273"/>
      <c r="T129" s="274" t="s">
        <v>206</v>
      </c>
      <c r="U129" s="275"/>
      <c r="V129" s="276"/>
      <c r="W129" s="408" t="s">
        <v>206</v>
      </c>
      <c r="X129" s="299"/>
      <c r="Y129" s="409"/>
      <c r="Z129" s="247" t="s">
        <v>206</v>
      </c>
    </row>
    <row r="130" spans="1:27" s="161" customFormat="1" thickBot="1" x14ac:dyDescent="0.3">
      <c r="A130" s="410" t="s">
        <v>312</v>
      </c>
      <c r="B130" s="375">
        <v>710</v>
      </c>
      <c r="C130" s="384" t="s">
        <v>206</v>
      </c>
      <c r="D130" s="385"/>
      <c r="E130" s="385"/>
      <c r="F130" s="386"/>
      <c r="G130" s="384" t="s">
        <v>206</v>
      </c>
      <c r="H130" s="456"/>
      <c r="I130" s="408" t="s">
        <v>206</v>
      </c>
      <c r="J130" s="386"/>
      <c r="K130" s="386"/>
      <c r="L130" s="527">
        <v>0.2</v>
      </c>
      <c r="M130" s="456"/>
      <c r="N130" s="385"/>
      <c r="O130" s="434" t="s">
        <v>664</v>
      </c>
      <c r="P130" s="573"/>
      <c r="Q130" s="551"/>
      <c r="R130" s="561"/>
      <c r="S130" s="384"/>
      <c r="T130" s="385" t="s">
        <v>206</v>
      </c>
      <c r="U130" s="386"/>
      <c r="V130" s="381"/>
      <c r="W130" s="550" t="s">
        <v>206</v>
      </c>
      <c r="X130" s="383"/>
      <c r="Y130" s="574"/>
      <c r="Z130" s="459" t="s">
        <v>206</v>
      </c>
    </row>
    <row r="131" spans="1:27" s="161" customFormat="1" thickBot="1" x14ac:dyDescent="0.3">
      <c r="A131" s="201" t="s">
        <v>701</v>
      </c>
      <c r="B131" s="507"/>
      <c r="C131" s="512"/>
      <c r="D131" s="509"/>
      <c r="E131" s="509"/>
      <c r="F131" s="513"/>
      <c r="G131" s="512"/>
      <c r="H131" s="508"/>
      <c r="I131" s="509"/>
      <c r="J131" s="513"/>
      <c r="K131" s="513"/>
      <c r="L131" s="555"/>
      <c r="M131" s="508"/>
      <c r="N131" s="509"/>
      <c r="O131" s="509"/>
      <c r="P131" s="508"/>
      <c r="Q131" s="510"/>
      <c r="R131" s="511"/>
      <c r="S131" s="512"/>
      <c r="T131" s="509"/>
      <c r="U131" s="513"/>
      <c r="V131" s="512"/>
      <c r="W131" s="513"/>
      <c r="X131" s="513"/>
      <c r="Y131" s="514"/>
      <c r="Z131" s="515"/>
    </row>
    <row r="132" spans="1:27" s="161" customFormat="1" ht="13.8" x14ac:dyDescent="0.25">
      <c r="A132" s="212" t="s">
        <v>1007</v>
      </c>
      <c r="B132" s="516">
        <v>720</v>
      </c>
      <c r="C132" s="486" t="s">
        <v>206</v>
      </c>
      <c r="D132" s="487"/>
      <c r="E132" s="487"/>
      <c r="F132" s="488"/>
      <c r="G132" s="486" t="s">
        <v>206</v>
      </c>
      <c r="H132" s="575"/>
      <c r="I132" s="531" t="s">
        <v>206</v>
      </c>
      <c r="J132" s="517"/>
      <c r="K132" s="487"/>
      <c r="L132" s="542">
        <v>0.2</v>
      </c>
      <c r="M132" s="486" t="s">
        <v>669</v>
      </c>
      <c r="N132" s="487"/>
      <c r="O132" s="220" t="s">
        <v>664</v>
      </c>
      <c r="P132" s="221"/>
      <c r="Q132" s="564"/>
      <c r="R132" s="576"/>
      <c r="S132" s="486"/>
      <c r="T132" s="487" t="s">
        <v>206</v>
      </c>
      <c r="U132" s="517"/>
      <c r="V132" s="521"/>
      <c r="W132" s="562" t="s">
        <v>206</v>
      </c>
      <c r="X132" s="522"/>
      <c r="Y132" s="565"/>
      <c r="Z132" s="229" t="s">
        <v>206</v>
      </c>
    </row>
    <row r="133" spans="1:27" s="161" customFormat="1" ht="13.8" x14ac:dyDescent="0.25">
      <c r="A133" s="230" t="s">
        <v>1008</v>
      </c>
      <c r="B133" s="372">
        <v>718</v>
      </c>
      <c r="C133" s="493" t="s">
        <v>206</v>
      </c>
      <c r="D133" s="533"/>
      <c r="E133" s="533"/>
      <c r="F133" s="536"/>
      <c r="G133" s="493" t="s">
        <v>206</v>
      </c>
      <c r="H133" s="532"/>
      <c r="I133" s="531" t="s">
        <v>206</v>
      </c>
      <c r="J133" s="536"/>
      <c r="K133" s="536"/>
      <c r="L133" s="542">
        <v>0.2</v>
      </c>
      <c r="M133" s="493" t="s">
        <v>669</v>
      </c>
      <c r="N133" s="533"/>
      <c r="O133" s="404" t="s">
        <v>664</v>
      </c>
      <c r="P133" s="239"/>
      <c r="Q133" s="545"/>
      <c r="R133" s="559"/>
      <c r="S133" s="493"/>
      <c r="T133" s="533" t="s">
        <v>206</v>
      </c>
      <c r="U133" s="536"/>
      <c r="V133" s="537"/>
      <c r="W133" s="542" t="s">
        <v>206</v>
      </c>
      <c r="X133" s="538"/>
      <c r="Y133" s="546"/>
      <c r="Z133" s="405" t="s">
        <v>206</v>
      </c>
    </row>
    <row r="134" spans="1:27" s="161" customFormat="1" ht="13.8" x14ac:dyDescent="0.25">
      <c r="A134" s="248" t="s">
        <v>702</v>
      </c>
      <c r="B134" s="369" t="s">
        <v>703</v>
      </c>
      <c r="C134" s="273" t="s">
        <v>206</v>
      </c>
      <c r="D134" s="274"/>
      <c r="E134" s="274"/>
      <c r="F134" s="577"/>
      <c r="G134" s="273" t="s">
        <v>206</v>
      </c>
      <c r="H134" s="578"/>
      <c r="I134" s="542" t="s">
        <v>206</v>
      </c>
      <c r="J134" s="577"/>
      <c r="K134" s="579"/>
      <c r="L134" s="544">
        <v>0.2</v>
      </c>
      <c r="M134" s="407" t="s">
        <v>669</v>
      </c>
      <c r="N134" s="274"/>
      <c r="O134" s="238" t="s">
        <v>664</v>
      </c>
      <c r="P134" s="255"/>
      <c r="Q134" s="524"/>
      <c r="R134" s="525"/>
      <c r="S134" s="273"/>
      <c r="T134" s="274" t="s">
        <v>206</v>
      </c>
      <c r="U134" s="275"/>
      <c r="V134" s="276"/>
      <c r="W134" s="408" t="s">
        <v>206</v>
      </c>
      <c r="X134" s="299"/>
      <c r="Y134" s="409"/>
      <c r="Z134" s="247" t="s">
        <v>206</v>
      </c>
    </row>
    <row r="135" spans="1:27" s="161" customFormat="1" thickBot="1" x14ac:dyDescent="0.3">
      <c r="A135" s="410" t="s">
        <v>702</v>
      </c>
      <c r="B135" s="375" t="s">
        <v>704</v>
      </c>
      <c r="C135" s="384" t="s">
        <v>206</v>
      </c>
      <c r="D135" s="385"/>
      <c r="E135" s="385"/>
      <c r="F135" s="386"/>
      <c r="G135" s="384" t="s">
        <v>206</v>
      </c>
      <c r="H135" s="456"/>
      <c r="I135" s="550" t="s">
        <v>206</v>
      </c>
      <c r="J135" s="386"/>
      <c r="K135" s="386"/>
      <c r="L135" s="527">
        <v>0.2</v>
      </c>
      <c r="M135" s="456" t="s">
        <v>669</v>
      </c>
      <c r="N135" s="385"/>
      <c r="O135" s="434" t="s">
        <v>664</v>
      </c>
      <c r="P135" s="573"/>
      <c r="Q135" s="551"/>
      <c r="R135" s="561"/>
      <c r="S135" s="384"/>
      <c r="T135" s="385" t="s">
        <v>206</v>
      </c>
      <c r="U135" s="386"/>
      <c r="V135" s="381"/>
      <c r="W135" s="550" t="s">
        <v>206</v>
      </c>
      <c r="X135" s="383"/>
      <c r="Y135" s="574"/>
      <c r="Z135" s="459" t="s">
        <v>206</v>
      </c>
      <c r="AA135" s="580"/>
    </row>
    <row r="136" spans="1:27" s="161" customFormat="1" thickBot="1" x14ac:dyDescent="0.3">
      <c r="A136" s="201" t="s">
        <v>705</v>
      </c>
      <c r="B136" s="507"/>
      <c r="C136" s="512"/>
      <c r="D136" s="509"/>
      <c r="E136" s="509"/>
      <c r="F136" s="513"/>
      <c r="G136" s="512"/>
      <c r="H136" s="508"/>
      <c r="I136" s="513"/>
      <c r="J136" s="513"/>
      <c r="K136" s="513"/>
      <c r="L136" s="555"/>
      <c r="M136" s="508"/>
      <c r="N136" s="509"/>
      <c r="O136" s="509"/>
      <c r="P136" s="508"/>
      <c r="Q136" s="510"/>
      <c r="R136" s="509"/>
      <c r="S136" s="512"/>
      <c r="T136" s="509"/>
      <c r="U136" s="513"/>
      <c r="V136" s="512"/>
      <c r="W136" s="513"/>
      <c r="X136" s="513"/>
      <c r="Y136" s="514"/>
      <c r="Z136" s="515"/>
    </row>
    <row r="137" spans="1:27" s="161" customFormat="1" ht="16.2" x14ac:dyDescent="0.25">
      <c r="A137" s="230" t="s">
        <v>406</v>
      </c>
      <c r="B137" s="372">
        <v>802</v>
      </c>
      <c r="C137" s="493" t="s">
        <v>206</v>
      </c>
      <c r="D137" s="533"/>
      <c r="E137" s="533"/>
      <c r="F137" s="536"/>
      <c r="G137" s="493"/>
      <c r="H137" s="532"/>
      <c r="I137" s="542"/>
      <c r="J137" s="536"/>
      <c r="K137" s="536"/>
      <c r="L137" s="544"/>
      <c r="M137" s="543"/>
      <c r="N137" s="533"/>
      <c r="O137" s="251" t="s">
        <v>671</v>
      </c>
      <c r="P137" s="236"/>
      <c r="Q137" s="545"/>
      <c r="R137" s="559"/>
      <c r="S137" s="493"/>
      <c r="T137" s="581"/>
      <c r="U137" s="536"/>
      <c r="V137" s="537"/>
      <c r="W137" s="542" t="s">
        <v>206</v>
      </c>
      <c r="X137" s="538"/>
      <c r="Y137" s="546"/>
      <c r="Z137" s="405" t="s">
        <v>206</v>
      </c>
    </row>
    <row r="138" spans="1:27" s="161" customFormat="1" ht="16.2" x14ac:dyDescent="0.25">
      <c r="A138" s="248" t="s">
        <v>407</v>
      </c>
      <c r="B138" s="372">
        <v>803</v>
      </c>
      <c r="C138" s="493" t="s">
        <v>206</v>
      </c>
      <c r="D138" s="533"/>
      <c r="E138" s="533"/>
      <c r="F138" s="536"/>
      <c r="G138" s="493" t="s">
        <v>206</v>
      </c>
      <c r="H138" s="532"/>
      <c r="I138" s="542"/>
      <c r="J138" s="536"/>
      <c r="K138" s="536"/>
      <c r="L138" s="544">
        <v>0.2</v>
      </c>
      <c r="M138" s="543"/>
      <c r="N138" s="533"/>
      <c r="O138" s="251" t="s">
        <v>671</v>
      </c>
      <c r="P138" s="253"/>
      <c r="Q138" s="524"/>
      <c r="R138" s="525"/>
      <c r="S138" s="493"/>
      <c r="T138" s="581"/>
      <c r="U138" s="536"/>
      <c r="V138" s="537"/>
      <c r="W138" s="542" t="s">
        <v>206</v>
      </c>
      <c r="X138" s="538"/>
      <c r="Y138" s="546"/>
      <c r="Z138" s="247" t="s">
        <v>206</v>
      </c>
    </row>
    <row r="139" spans="1:27" s="161" customFormat="1" ht="16.2" x14ac:dyDescent="0.25">
      <c r="A139" s="248" t="s">
        <v>408</v>
      </c>
      <c r="B139" s="372">
        <v>804</v>
      </c>
      <c r="C139" s="493" t="s">
        <v>206</v>
      </c>
      <c r="D139" s="533"/>
      <c r="E139" s="533"/>
      <c r="F139" s="536"/>
      <c r="G139" s="493"/>
      <c r="H139" s="532"/>
      <c r="I139" s="542"/>
      <c r="J139" s="536"/>
      <c r="K139" s="536"/>
      <c r="L139" s="544"/>
      <c r="M139" s="543"/>
      <c r="N139" s="533"/>
      <c r="O139" s="251" t="s">
        <v>671</v>
      </c>
      <c r="P139" s="253"/>
      <c r="Q139" s="524"/>
      <c r="R139" s="525"/>
      <c r="S139" s="493"/>
      <c r="T139" s="581"/>
      <c r="U139" s="536"/>
      <c r="V139" s="537"/>
      <c r="W139" s="542" t="s">
        <v>206</v>
      </c>
      <c r="X139" s="538"/>
      <c r="Y139" s="546"/>
      <c r="Z139" s="247" t="s">
        <v>206</v>
      </c>
    </row>
    <row r="140" spans="1:27" s="161" customFormat="1" ht="16.2" x14ac:dyDescent="0.25">
      <c r="A140" s="248" t="s">
        <v>409</v>
      </c>
      <c r="B140" s="372">
        <v>805</v>
      </c>
      <c r="C140" s="493" t="s">
        <v>206</v>
      </c>
      <c r="D140" s="533"/>
      <c r="E140" s="533"/>
      <c r="F140" s="536"/>
      <c r="G140" s="493"/>
      <c r="H140" s="532"/>
      <c r="I140" s="536"/>
      <c r="J140" s="536"/>
      <c r="K140" s="536"/>
      <c r="L140" s="544"/>
      <c r="M140" s="543"/>
      <c r="N140" s="533"/>
      <c r="O140" s="251" t="s">
        <v>671</v>
      </c>
      <c r="P140" s="236"/>
      <c r="Q140" s="524"/>
      <c r="R140" s="525"/>
      <c r="S140" s="493"/>
      <c r="T140" s="581"/>
      <c r="U140" s="536"/>
      <c r="V140" s="537"/>
      <c r="W140" s="542" t="s">
        <v>206</v>
      </c>
      <c r="X140" s="538"/>
      <c r="Y140" s="546"/>
      <c r="Z140" s="247" t="s">
        <v>206</v>
      </c>
    </row>
    <row r="141" spans="1:27" s="161" customFormat="1" ht="16.2" x14ac:dyDescent="0.25">
      <c r="A141" s="248" t="s">
        <v>410</v>
      </c>
      <c r="B141" s="372">
        <v>806</v>
      </c>
      <c r="C141" s="250" t="s">
        <v>206</v>
      </c>
      <c r="D141" s="251"/>
      <c r="E141" s="251"/>
      <c r="F141" s="252"/>
      <c r="G141" s="235"/>
      <c r="H141" s="253"/>
      <c r="I141" s="252"/>
      <c r="J141" s="252"/>
      <c r="K141" s="271"/>
      <c r="L141" s="254"/>
      <c r="M141" s="253"/>
      <c r="N141" s="251"/>
      <c r="O141" s="238" t="s">
        <v>671</v>
      </c>
      <c r="P141" s="255"/>
      <c r="Q141" s="296"/>
      <c r="R141" s="297"/>
      <c r="S141" s="273"/>
      <c r="T141" s="582"/>
      <c r="U141" s="275"/>
      <c r="V141" s="276"/>
      <c r="W141" s="275" t="s">
        <v>206</v>
      </c>
      <c r="X141" s="299"/>
      <c r="Y141" s="300"/>
      <c r="Z141" s="247" t="s">
        <v>206</v>
      </c>
    </row>
    <row r="142" spans="1:27" s="161" customFormat="1" ht="16.2" x14ac:dyDescent="0.25">
      <c r="A142" s="248" t="s">
        <v>411</v>
      </c>
      <c r="B142" s="372">
        <v>852</v>
      </c>
      <c r="C142" s="493" t="s">
        <v>206</v>
      </c>
      <c r="D142" s="533"/>
      <c r="E142" s="533"/>
      <c r="F142" s="536"/>
      <c r="G142" s="493"/>
      <c r="H142" s="532"/>
      <c r="I142" s="536"/>
      <c r="J142" s="536"/>
      <c r="K142" s="274"/>
      <c r="L142" s="583"/>
      <c r="M142" s="543"/>
      <c r="N142" s="533"/>
      <c r="O142" s="251" t="s">
        <v>671</v>
      </c>
      <c r="P142" s="236"/>
      <c r="Q142" s="524"/>
      <c r="R142" s="525"/>
      <c r="S142" s="493"/>
      <c r="T142" s="581"/>
      <c r="U142" s="536"/>
      <c r="V142" s="537"/>
      <c r="W142" s="542" t="s">
        <v>206</v>
      </c>
      <c r="X142" s="538"/>
      <c r="Y142" s="546"/>
      <c r="Z142" s="247" t="s">
        <v>206</v>
      </c>
    </row>
    <row r="143" spans="1:27" s="161" customFormat="1" ht="16.2" x14ac:dyDescent="0.25">
      <c r="A143" s="248" t="s">
        <v>412</v>
      </c>
      <c r="B143" s="372">
        <v>853</v>
      </c>
      <c r="C143" s="493" t="s">
        <v>206</v>
      </c>
      <c r="D143" s="533"/>
      <c r="E143" s="533"/>
      <c r="F143" s="536"/>
      <c r="G143" s="493"/>
      <c r="H143" s="532"/>
      <c r="I143" s="536"/>
      <c r="J143" s="536"/>
      <c r="K143" s="274"/>
      <c r="L143" s="584"/>
      <c r="M143" s="543"/>
      <c r="N143" s="533"/>
      <c r="O143" s="251" t="s">
        <v>671</v>
      </c>
      <c r="P143" s="236"/>
      <c r="Q143" s="524"/>
      <c r="R143" s="525"/>
      <c r="S143" s="493"/>
      <c r="T143" s="581"/>
      <c r="U143" s="536"/>
      <c r="V143" s="537"/>
      <c r="W143" s="542" t="s">
        <v>206</v>
      </c>
      <c r="X143" s="538"/>
      <c r="Y143" s="546"/>
      <c r="Z143" s="247" t="s">
        <v>206</v>
      </c>
    </row>
    <row r="144" spans="1:27" s="161" customFormat="1" ht="16.2" x14ac:dyDescent="0.25">
      <c r="A144" s="248" t="s">
        <v>413</v>
      </c>
      <c r="B144" s="372">
        <v>854</v>
      </c>
      <c r="C144" s="493" t="s">
        <v>206</v>
      </c>
      <c r="D144" s="533"/>
      <c r="E144" s="533"/>
      <c r="F144" s="536"/>
      <c r="G144" s="493"/>
      <c r="H144" s="532"/>
      <c r="I144" s="536"/>
      <c r="J144" s="536"/>
      <c r="K144" s="274"/>
      <c r="L144" s="584"/>
      <c r="M144" s="543"/>
      <c r="N144" s="533"/>
      <c r="O144" s="251" t="s">
        <v>671</v>
      </c>
      <c r="P144" s="236"/>
      <c r="Q144" s="524"/>
      <c r="R144" s="525"/>
      <c r="S144" s="493"/>
      <c r="T144" s="581"/>
      <c r="U144" s="536"/>
      <c r="V144" s="537"/>
      <c r="W144" s="542" t="s">
        <v>206</v>
      </c>
      <c r="X144" s="538"/>
      <c r="Y144" s="546"/>
      <c r="Z144" s="247" t="s">
        <v>206</v>
      </c>
    </row>
    <row r="145" spans="1:27" s="161" customFormat="1" ht="16.2" x14ac:dyDescent="0.25">
      <c r="A145" s="248" t="s">
        <v>414</v>
      </c>
      <c r="B145" s="372">
        <v>866</v>
      </c>
      <c r="C145" s="493" t="s">
        <v>206</v>
      </c>
      <c r="D145" s="533"/>
      <c r="E145" s="533"/>
      <c r="F145" s="536"/>
      <c r="G145" s="493" t="s">
        <v>206</v>
      </c>
      <c r="H145" s="532"/>
      <c r="I145" s="414" t="s">
        <v>206</v>
      </c>
      <c r="J145" s="536"/>
      <c r="K145" s="536"/>
      <c r="L145" s="544"/>
      <c r="M145" s="543"/>
      <c r="N145" s="533"/>
      <c r="O145" s="238" t="s">
        <v>671</v>
      </c>
      <c r="P145" s="255"/>
      <c r="Q145" s="524"/>
      <c r="R145" s="525"/>
      <c r="S145" s="493"/>
      <c r="T145" s="581"/>
      <c r="U145" s="536"/>
      <c r="V145" s="537"/>
      <c r="W145" s="542" t="s">
        <v>206</v>
      </c>
      <c r="X145" s="538"/>
      <c r="Y145" s="546"/>
      <c r="Z145" s="247" t="s">
        <v>206</v>
      </c>
    </row>
    <row r="146" spans="1:27" s="161" customFormat="1" ht="13.8" x14ac:dyDescent="0.25">
      <c r="A146" s="290" t="s">
        <v>437</v>
      </c>
      <c r="B146" s="369">
        <v>841</v>
      </c>
      <c r="C146" s="273" t="s">
        <v>206</v>
      </c>
      <c r="D146" s="274"/>
      <c r="E146" s="274"/>
      <c r="F146" s="275"/>
      <c r="G146" s="273"/>
      <c r="H146" s="407"/>
      <c r="I146" s="275"/>
      <c r="J146" s="275"/>
      <c r="K146" s="274"/>
      <c r="L146" s="307"/>
      <c r="M146" s="448"/>
      <c r="N146" s="274"/>
      <c r="O146" s="251"/>
      <c r="P146" s="253"/>
      <c r="Q146" s="524"/>
      <c r="R146" s="525"/>
      <c r="S146" s="273"/>
      <c r="T146" s="582"/>
      <c r="U146" s="275"/>
      <c r="V146" s="276"/>
      <c r="W146" s="408" t="s">
        <v>206</v>
      </c>
      <c r="X146" s="299"/>
      <c r="Y146" s="409"/>
      <c r="Z146" s="247" t="s">
        <v>206</v>
      </c>
    </row>
    <row r="147" spans="1:27" s="161" customFormat="1" ht="16.2" x14ac:dyDescent="0.25">
      <c r="A147" s="290" t="s">
        <v>415</v>
      </c>
      <c r="B147" s="369">
        <v>871</v>
      </c>
      <c r="C147" s="315" t="s">
        <v>206</v>
      </c>
      <c r="D147" s="316"/>
      <c r="E147" s="316"/>
      <c r="F147" s="275"/>
      <c r="G147" s="315" t="s">
        <v>206</v>
      </c>
      <c r="H147" s="413"/>
      <c r="I147" s="414" t="s">
        <v>206</v>
      </c>
      <c r="J147" s="317"/>
      <c r="K147" s="317"/>
      <c r="L147" s="585"/>
      <c r="M147" s="504"/>
      <c r="N147" s="316"/>
      <c r="O147" s="238" t="s">
        <v>671</v>
      </c>
      <c r="P147" s="311"/>
      <c r="Q147" s="524"/>
      <c r="R147" s="525"/>
      <c r="S147" s="273"/>
      <c r="T147" s="582"/>
      <c r="U147" s="275"/>
      <c r="V147" s="276"/>
      <c r="W147" s="408" t="s">
        <v>206</v>
      </c>
      <c r="X147" s="304"/>
      <c r="Y147" s="415"/>
      <c r="Z147" s="306" t="s">
        <v>206</v>
      </c>
    </row>
    <row r="148" spans="1:27" s="161" customFormat="1" thickBot="1" x14ac:dyDescent="0.3">
      <c r="A148" s="308" t="s">
        <v>502</v>
      </c>
      <c r="B148" s="547">
        <v>982</v>
      </c>
      <c r="C148" s="315"/>
      <c r="D148" s="316"/>
      <c r="E148" s="316"/>
      <c r="F148" s="317"/>
      <c r="G148" s="315"/>
      <c r="H148" s="413"/>
      <c r="I148" s="317"/>
      <c r="J148" s="317"/>
      <c r="K148" s="317"/>
      <c r="L148" s="497"/>
      <c r="M148" s="413"/>
      <c r="N148" s="316"/>
      <c r="O148" s="270"/>
      <c r="P148" s="311"/>
      <c r="Q148" s="548"/>
      <c r="R148" s="561"/>
      <c r="S148" s="315"/>
      <c r="T148" s="316"/>
      <c r="U148" s="317"/>
      <c r="V148" s="318"/>
      <c r="W148" s="414" t="s">
        <v>206</v>
      </c>
      <c r="X148" s="304"/>
      <c r="Y148" s="305"/>
      <c r="Z148" s="470"/>
    </row>
    <row r="149" spans="1:27" s="161" customFormat="1" thickBot="1" x14ac:dyDescent="0.3">
      <c r="A149" s="201" t="s">
        <v>655</v>
      </c>
      <c r="B149" s="507"/>
      <c r="C149" s="512"/>
      <c r="D149" s="509"/>
      <c r="E149" s="509"/>
      <c r="F149" s="513"/>
      <c r="G149" s="512"/>
      <c r="H149" s="508"/>
      <c r="I149" s="513"/>
      <c r="J149" s="513"/>
      <c r="K149" s="513"/>
      <c r="L149" s="555"/>
      <c r="M149" s="508"/>
      <c r="N149" s="509"/>
      <c r="O149" s="509"/>
      <c r="P149" s="508"/>
      <c r="Q149" s="510"/>
      <c r="R149" s="511"/>
      <c r="S149" s="512"/>
      <c r="T149" s="509"/>
      <c r="U149" s="513"/>
      <c r="V149" s="512"/>
      <c r="W149" s="513"/>
      <c r="X149" s="513"/>
      <c r="Y149" s="514"/>
      <c r="Z149" s="515"/>
    </row>
    <row r="150" spans="1:27" s="161" customFormat="1" ht="16.2" x14ac:dyDescent="0.25">
      <c r="A150" s="248" t="s">
        <v>418</v>
      </c>
      <c r="B150" s="369">
        <v>822</v>
      </c>
      <c r="C150" s="586" t="s">
        <v>206</v>
      </c>
      <c r="D150" s="274"/>
      <c r="E150" s="370"/>
      <c r="F150" s="317" t="s">
        <v>524</v>
      </c>
      <c r="G150" s="315"/>
      <c r="H150" s="413"/>
      <c r="I150" s="317"/>
      <c r="J150" s="317"/>
      <c r="K150" s="317"/>
      <c r="L150" s="585"/>
      <c r="M150" s="504"/>
      <c r="N150" s="505"/>
      <c r="O150" s="505"/>
      <c r="P150" s="504"/>
      <c r="Q150" s="587"/>
      <c r="R150" s="588"/>
      <c r="S150" s="589"/>
      <c r="T150" s="274" t="s">
        <v>938</v>
      </c>
      <c r="U150" s="504"/>
      <c r="V150" s="590"/>
      <c r="W150" s="414" t="s">
        <v>206</v>
      </c>
      <c r="X150" s="304"/>
      <c r="Y150" s="415" t="s">
        <v>206</v>
      </c>
      <c r="Z150" s="306" t="s">
        <v>206</v>
      </c>
      <c r="AA150" s="450"/>
    </row>
    <row r="151" spans="1:27" s="161" customFormat="1" ht="16.2" x14ac:dyDescent="0.25">
      <c r="A151" s="230" t="s">
        <v>421</v>
      </c>
      <c r="B151" s="369">
        <v>825</v>
      </c>
      <c r="C151" s="586" t="s">
        <v>206</v>
      </c>
      <c r="D151" s="274"/>
      <c r="E151" s="370"/>
      <c r="F151" s="317" t="s">
        <v>524</v>
      </c>
      <c r="G151" s="315"/>
      <c r="H151" s="413"/>
      <c r="I151" s="317"/>
      <c r="J151" s="317"/>
      <c r="K151" s="317"/>
      <c r="L151" s="585"/>
      <c r="M151" s="504"/>
      <c r="N151" s="505"/>
      <c r="O151" s="505"/>
      <c r="P151" s="504"/>
      <c r="Q151" s="587"/>
      <c r="R151" s="591"/>
      <c r="S151" s="589"/>
      <c r="T151" s="274" t="s">
        <v>938</v>
      </c>
      <c r="U151" s="275"/>
      <c r="V151" s="276"/>
      <c r="W151" s="408" t="s">
        <v>206</v>
      </c>
      <c r="X151" s="299"/>
      <c r="Y151" s="409"/>
      <c r="Z151" s="247" t="s">
        <v>206</v>
      </c>
      <c r="AA151" s="450"/>
    </row>
    <row r="152" spans="1:27" s="161" customFormat="1" ht="16.2" x14ac:dyDescent="0.25">
      <c r="A152" s="230" t="s">
        <v>422</v>
      </c>
      <c r="B152" s="369">
        <v>826</v>
      </c>
      <c r="C152" s="586" t="s">
        <v>206</v>
      </c>
      <c r="D152" s="274"/>
      <c r="E152" s="370"/>
      <c r="F152" s="317" t="s">
        <v>524</v>
      </c>
      <c r="G152" s="315"/>
      <c r="H152" s="413"/>
      <c r="I152" s="317"/>
      <c r="J152" s="317"/>
      <c r="K152" s="317"/>
      <c r="L152" s="585"/>
      <c r="M152" s="504"/>
      <c r="N152" s="505"/>
      <c r="O152" s="505"/>
      <c r="P152" s="504"/>
      <c r="Q152" s="587"/>
      <c r="R152" s="591"/>
      <c r="S152" s="589"/>
      <c r="T152" s="274" t="s">
        <v>938</v>
      </c>
      <c r="U152" s="275"/>
      <c r="V152" s="276"/>
      <c r="W152" s="408" t="s">
        <v>206</v>
      </c>
      <c r="X152" s="299"/>
      <c r="Y152" s="409"/>
      <c r="Z152" s="247" t="s">
        <v>206</v>
      </c>
      <c r="AA152" s="450"/>
    </row>
    <row r="153" spans="1:27" s="161" customFormat="1" ht="13.8" x14ac:dyDescent="0.25">
      <c r="A153" s="230" t="s">
        <v>423</v>
      </c>
      <c r="B153" s="369">
        <v>827</v>
      </c>
      <c r="C153" s="586" t="s">
        <v>206</v>
      </c>
      <c r="D153" s="274"/>
      <c r="E153" s="370"/>
      <c r="F153" s="317" t="s">
        <v>524</v>
      </c>
      <c r="G153" s="315"/>
      <c r="H153" s="413"/>
      <c r="I153" s="317"/>
      <c r="J153" s="317"/>
      <c r="K153" s="317"/>
      <c r="L153" s="585"/>
      <c r="M153" s="504"/>
      <c r="N153" s="505"/>
      <c r="O153" s="505"/>
      <c r="P153" s="504"/>
      <c r="Q153" s="587"/>
      <c r="R153" s="591"/>
      <c r="S153" s="589"/>
      <c r="T153" s="274"/>
      <c r="U153" s="536"/>
      <c r="V153" s="537"/>
      <c r="W153" s="542" t="s">
        <v>206</v>
      </c>
      <c r="X153" s="538"/>
      <c r="Y153" s="546"/>
      <c r="Z153" s="405" t="s">
        <v>206</v>
      </c>
    </row>
    <row r="154" spans="1:27" s="161" customFormat="1" ht="20.399999999999999" x14ac:dyDescent="0.25">
      <c r="A154" s="248" t="s">
        <v>622</v>
      </c>
      <c r="B154" s="369">
        <v>829</v>
      </c>
      <c r="C154" s="586" t="s">
        <v>206</v>
      </c>
      <c r="D154" s="274"/>
      <c r="E154" s="370"/>
      <c r="F154" s="317" t="s">
        <v>524</v>
      </c>
      <c r="G154" s="315"/>
      <c r="H154" s="413"/>
      <c r="I154" s="317"/>
      <c r="J154" s="317"/>
      <c r="K154" s="317"/>
      <c r="L154" s="585"/>
      <c r="M154" s="504"/>
      <c r="N154" s="505"/>
      <c r="O154" s="505"/>
      <c r="P154" s="504"/>
      <c r="Q154" s="587"/>
      <c r="R154" s="591"/>
      <c r="S154" s="589"/>
      <c r="T154" s="274" t="s">
        <v>938</v>
      </c>
      <c r="U154" s="275"/>
      <c r="V154" s="276"/>
      <c r="W154" s="408" t="s">
        <v>206</v>
      </c>
      <c r="X154" s="299"/>
      <c r="Y154" s="409"/>
      <c r="Z154" s="247" t="s">
        <v>206</v>
      </c>
    </row>
    <row r="155" spans="1:27" s="161" customFormat="1" ht="13.8" x14ac:dyDescent="0.25">
      <c r="A155" s="248" t="s">
        <v>429</v>
      </c>
      <c r="B155" s="369">
        <v>833</v>
      </c>
      <c r="C155" s="586" t="s">
        <v>206</v>
      </c>
      <c r="D155" s="274"/>
      <c r="E155" s="370"/>
      <c r="F155" s="317" t="s">
        <v>524</v>
      </c>
      <c r="G155" s="315"/>
      <c r="H155" s="413"/>
      <c r="I155" s="317"/>
      <c r="J155" s="317"/>
      <c r="K155" s="317"/>
      <c r="L155" s="585"/>
      <c r="M155" s="448"/>
      <c r="N155" s="274"/>
      <c r="O155" s="274"/>
      <c r="P155" s="407"/>
      <c r="Q155" s="524"/>
      <c r="R155" s="525"/>
      <c r="S155" s="273"/>
      <c r="T155" s="274"/>
      <c r="U155" s="275"/>
      <c r="V155" s="276"/>
      <c r="W155" s="408" t="s">
        <v>206</v>
      </c>
      <c r="X155" s="299"/>
      <c r="Y155" s="409"/>
      <c r="Z155" s="247" t="s">
        <v>206</v>
      </c>
    </row>
    <row r="156" spans="1:27" s="161" customFormat="1" ht="16.2" x14ac:dyDescent="0.25">
      <c r="A156" s="248" t="s">
        <v>430</v>
      </c>
      <c r="B156" s="369">
        <v>834</v>
      </c>
      <c r="C156" s="586" t="s">
        <v>206</v>
      </c>
      <c r="D156" s="274"/>
      <c r="E156" s="370"/>
      <c r="F156" s="317" t="s">
        <v>524</v>
      </c>
      <c r="G156" s="315"/>
      <c r="H156" s="413"/>
      <c r="I156" s="317"/>
      <c r="J156" s="317"/>
      <c r="K156" s="317"/>
      <c r="L156" s="585"/>
      <c r="M156" s="504"/>
      <c r="N156" s="505"/>
      <c r="O156" s="505"/>
      <c r="P156" s="504"/>
      <c r="Q156" s="587"/>
      <c r="R156" s="591"/>
      <c r="S156" s="589"/>
      <c r="T156" s="274" t="s">
        <v>938</v>
      </c>
      <c r="U156" s="275"/>
      <c r="V156" s="276"/>
      <c r="W156" s="408" t="s">
        <v>206</v>
      </c>
      <c r="X156" s="299"/>
      <c r="Y156" s="409"/>
      <c r="Z156" s="247" t="s">
        <v>206</v>
      </c>
    </row>
    <row r="157" spans="1:27" s="161" customFormat="1" ht="13.8" x14ac:dyDescent="0.25">
      <c r="A157" s="248" t="s">
        <v>434</v>
      </c>
      <c r="B157" s="369">
        <v>838</v>
      </c>
      <c r="C157" s="273"/>
      <c r="D157" s="274"/>
      <c r="E157" s="274"/>
      <c r="F157" s="275" t="s">
        <v>206</v>
      </c>
      <c r="G157" s="273"/>
      <c r="H157" s="407"/>
      <c r="I157" s="275"/>
      <c r="J157" s="275"/>
      <c r="K157" s="317"/>
      <c r="L157" s="585"/>
      <c r="M157" s="448"/>
      <c r="N157" s="274"/>
      <c r="O157" s="274"/>
      <c r="P157" s="407"/>
      <c r="Q157" s="524"/>
      <c r="R157" s="525"/>
      <c r="S157" s="273"/>
      <c r="T157" s="274"/>
      <c r="U157" s="275"/>
      <c r="V157" s="276"/>
      <c r="W157" s="408" t="s">
        <v>206</v>
      </c>
      <c r="X157" s="299"/>
      <c r="Y157" s="409"/>
      <c r="Z157" s="247" t="s">
        <v>206</v>
      </c>
    </row>
    <row r="158" spans="1:27" s="161" customFormat="1" ht="13.8" x14ac:dyDescent="0.25">
      <c r="A158" s="248" t="s">
        <v>435</v>
      </c>
      <c r="B158" s="369">
        <v>839</v>
      </c>
      <c r="C158" s="273"/>
      <c r="D158" s="274"/>
      <c r="E158" s="274"/>
      <c r="F158" s="275" t="s">
        <v>206</v>
      </c>
      <c r="G158" s="273"/>
      <c r="H158" s="407"/>
      <c r="I158" s="275"/>
      <c r="J158" s="275"/>
      <c r="K158" s="317"/>
      <c r="L158" s="585"/>
      <c r="M158" s="448"/>
      <c r="N158" s="274"/>
      <c r="O158" s="274"/>
      <c r="P158" s="407"/>
      <c r="Q158" s="524"/>
      <c r="R158" s="525"/>
      <c r="S158" s="273"/>
      <c r="T158" s="274"/>
      <c r="U158" s="275"/>
      <c r="V158" s="276"/>
      <c r="W158" s="408" t="s">
        <v>206</v>
      </c>
      <c r="X158" s="299"/>
      <c r="Y158" s="409"/>
      <c r="Z158" s="247" t="s">
        <v>206</v>
      </c>
    </row>
    <row r="159" spans="1:27" s="161" customFormat="1" ht="16.2" x14ac:dyDescent="0.25">
      <c r="A159" s="248" t="s">
        <v>438</v>
      </c>
      <c r="B159" s="369">
        <v>842</v>
      </c>
      <c r="C159" s="273"/>
      <c r="D159" s="274"/>
      <c r="E159" s="274"/>
      <c r="F159" s="275" t="s">
        <v>206</v>
      </c>
      <c r="G159" s="273"/>
      <c r="H159" s="407"/>
      <c r="I159" s="275"/>
      <c r="J159" s="275"/>
      <c r="K159" s="275"/>
      <c r="L159" s="449"/>
      <c r="M159" s="448"/>
      <c r="N159" s="274"/>
      <c r="O159" s="274"/>
      <c r="P159" s="407"/>
      <c r="Q159" s="524"/>
      <c r="R159" s="525"/>
      <c r="S159" s="273" t="s">
        <v>206</v>
      </c>
      <c r="T159" s="274"/>
      <c r="U159" s="275" t="s">
        <v>706</v>
      </c>
      <c r="V159" s="276"/>
      <c r="W159" s="408" t="s">
        <v>206</v>
      </c>
      <c r="X159" s="299"/>
      <c r="Y159" s="409"/>
      <c r="Z159" s="247" t="s">
        <v>206</v>
      </c>
    </row>
    <row r="160" spans="1:27" s="161" customFormat="1" ht="13.8" x14ac:dyDescent="0.25">
      <c r="A160" s="248" t="s">
        <v>441</v>
      </c>
      <c r="B160" s="369">
        <v>845</v>
      </c>
      <c r="C160" s="273"/>
      <c r="D160" s="274"/>
      <c r="E160" s="274"/>
      <c r="F160" s="275" t="s">
        <v>206</v>
      </c>
      <c r="G160" s="273"/>
      <c r="H160" s="407"/>
      <c r="I160" s="275"/>
      <c r="J160" s="275"/>
      <c r="K160" s="275"/>
      <c r="L160" s="449"/>
      <c r="M160" s="448"/>
      <c r="N160" s="274"/>
      <c r="O160" s="274"/>
      <c r="P160" s="407"/>
      <c r="Q160" s="524"/>
      <c r="R160" s="525"/>
      <c r="S160" s="273" t="s">
        <v>206</v>
      </c>
      <c r="T160" s="274"/>
      <c r="U160" s="275"/>
      <c r="V160" s="276"/>
      <c r="W160" s="408" t="s">
        <v>206</v>
      </c>
      <c r="X160" s="299"/>
      <c r="Y160" s="409"/>
      <c r="Z160" s="247" t="s">
        <v>206</v>
      </c>
    </row>
    <row r="161" spans="1:26" s="161" customFormat="1" ht="13.8" x14ac:dyDescent="0.25">
      <c r="A161" s="248" t="s">
        <v>442</v>
      </c>
      <c r="B161" s="369">
        <v>846</v>
      </c>
      <c r="C161" s="273"/>
      <c r="D161" s="274"/>
      <c r="E161" s="274"/>
      <c r="F161" s="275" t="s">
        <v>206</v>
      </c>
      <c r="G161" s="273"/>
      <c r="H161" s="407"/>
      <c r="I161" s="275"/>
      <c r="J161" s="275"/>
      <c r="K161" s="275"/>
      <c r="L161" s="449"/>
      <c r="M161" s="448"/>
      <c r="N161" s="274"/>
      <c r="O161" s="274"/>
      <c r="P161" s="407"/>
      <c r="Q161" s="524"/>
      <c r="R161" s="525"/>
      <c r="S161" s="273" t="s">
        <v>206</v>
      </c>
      <c r="T161" s="274"/>
      <c r="U161" s="275"/>
      <c r="V161" s="276"/>
      <c r="W161" s="408" t="s">
        <v>206</v>
      </c>
      <c r="X161" s="299"/>
      <c r="Y161" s="409"/>
      <c r="Z161" s="247" t="s">
        <v>206</v>
      </c>
    </row>
    <row r="162" spans="1:26" s="161" customFormat="1" ht="16.2" x14ac:dyDescent="0.25">
      <c r="A162" s="248" t="s">
        <v>444</v>
      </c>
      <c r="B162" s="369">
        <v>848</v>
      </c>
      <c r="C162" s="273"/>
      <c r="D162" s="274"/>
      <c r="E162" s="274"/>
      <c r="F162" s="275" t="s">
        <v>206</v>
      </c>
      <c r="G162" s="273"/>
      <c r="H162" s="407"/>
      <c r="I162" s="275"/>
      <c r="J162" s="275"/>
      <c r="K162" s="275"/>
      <c r="L162" s="449"/>
      <c r="M162" s="448"/>
      <c r="N162" s="274"/>
      <c r="O162" s="274"/>
      <c r="P162" s="407"/>
      <c r="Q162" s="524"/>
      <c r="R162" s="525"/>
      <c r="S162" s="273" t="s">
        <v>206</v>
      </c>
      <c r="T162" s="274"/>
      <c r="U162" s="275" t="s">
        <v>706</v>
      </c>
      <c r="V162" s="276"/>
      <c r="W162" s="408" t="s">
        <v>206</v>
      </c>
      <c r="X162" s="299"/>
      <c r="Y162" s="409"/>
      <c r="Z162" s="247" t="s">
        <v>206</v>
      </c>
    </row>
    <row r="163" spans="1:26" s="161" customFormat="1" ht="13.8" x14ac:dyDescent="0.25">
      <c r="A163" s="248" t="s">
        <v>445</v>
      </c>
      <c r="B163" s="369">
        <v>849</v>
      </c>
      <c r="C163" s="273"/>
      <c r="D163" s="274"/>
      <c r="E163" s="274"/>
      <c r="F163" s="275"/>
      <c r="G163" s="273"/>
      <c r="H163" s="407"/>
      <c r="I163" s="275"/>
      <c r="J163" s="275"/>
      <c r="K163" s="275"/>
      <c r="L163" s="449"/>
      <c r="M163" s="448"/>
      <c r="N163" s="274"/>
      <c r="O163" s="274"/>
      <c r="P163" s="407"/>
      <c r="Q163" s="524"/>
      <c r="R163" s="525"/>
      <c r="S163" s="273"/>
      <c r="T163" s="274"/>
      <c r="U163" s="275"/>
      <c r="V163" s="276"/>
      <c r="W163" s="408" t="s">
        <v>206</v>
      </c>
      <c r="X163" s="299"/>
      <c r="Y163" s="409"/>
      <c r="Z163" s="247"/>
    </row>
    <row r="164" spans="1:26" s="161" customFormat="1" ht="13.8" x14ac:dyDescent="0.25">
      <c r="A164" s="248" t="s">
        <v>942</v>
      </c>
      <c r="B164" s="369">
        <v>850</v>
      </c>
      <c r="C164" s="273"/>
      <c r="D164" s="274"/>
      <c r="E164" s="274"/>
      <c r="F164" s="275" t="s">
        <v>206</v>
      </c>
      <c r="G164" s="273"/>
      <c r="H164" s="407"/>
      <c r="I164" s="275"/>
      <c r="J164" s="275"/>
      <c r="K164" s="275"/>
      <c r="L164" s="449"/>
      <c r="M164" s="448"/>
      <c r="N164" s="274"/>
      <c r="O164" s="274"/>
      <c r="P164" s="407"/>
      <c r="Q164" s="524"/>
      <c r="R164" s="525"/>
      <c r="S164" s="273"/>
      <c r="T164" s="274"/>
      <c r="U164" s="275"/>
      <c r="V164" s="276"/>
      <c r="W164" s="408" t="s">
        <v>206</v>
      </c>
      <c r="X164" s="299"/>
      <c r="Y164" s="409"/>
      <c r="Z164" s="247" t="s">
        <v>206</v>
      </c>
    </row>
    <row r="165" spans="1:26" s="161" customFormat="1" ht="16.2" x14ac:dyDescent="0.25">
      <c r="A165" s="248" t="s">
        <v>447</v>
      </c>
      <c r="B165" s="369">
        <v>851</v>
      </c>
      <c r="C165" s="273"/>
      <c r="D165" s="274"/>
      <c r="E165" s="274" t="s">
        <v>206</v>
      </c>
      <c r="F165" s="275"/>
      <c r="G165" s="273"/>
      <c r="H165" s="407"/>
      <c r="I165" s="275"/>
      <c r="J165" s="275"/>
      <c r="K165" s="275"/>
      <c r="L165" s="449"/>
      <c r="M165" s="448"/>
      <c r="N165" s="274"/>
      <c r="O165" s="251" t="s">
        <v>943</v>
      </c>
      <c r="P165" s="253"/>
      <c r="Q165" s="524"/>
      <c r="R165" s="525"/>
      <c r="S165" s="273"/>
      <c r="T165" s="582"/>
      <c r="U165" s="275"/>
      <c r="V165" s="276"/>
      <c r="W165" s="408" t="s">
        <v>206</v>
      </c>
      <c r="X165" s="299"/>
      <c r="Y165" s="409"/>
      <c r="Z165" s="247" t="s">
        <v>206</v>
      </c>
    </row>
    <row r="166" spans="1:26" s="161" customFormat="1" ht="13.8" x14ac:dyDescent="0.25">
      <c r="A166" s="248" t="s">
        <v>449</v>
      </c>
      <c r="B166" s="369">
        <v>856</v>
      </c>
      <c r="C166" s="273"/>
      <c r="D166" s="274"/>
      <c r="E166" s="274"/>
      <c r="F166" s="275" t="s">
        <v>206</v>
      </c>
      <c r="G166" s="273"/>
      <c r="H166" s="407"/>
      <c r="I166" s="275"/>
      <c r="J166" s="275"/>
      <c r="K166" s="275"/>
      <c r="L166" s="449"/>
      <c r="M166" s="448"/>
      <c r="N166" s="274"/>
      <c r="O166" s="251"/>
      <c r="P166" s="253"/>
      <c r="Q166" s="524"/>
      <c r="R166" s="525"/>
      <c r="S166" s="273"/>
      <c r="T166" s="274"/>
      <c r="U166" s="275"/>
      <c r="V166" s="276"/>
      <c r="W166" s="408" t="s">
        <v>206</v>
      </c>
      <c r="X166" s="299"/>
      <c r="Y166" s="409"/>
      <c r="Z166" s="247" t="s">
        <v>206</v>
      </c>
    </row>
    <row r="167" spans="1:26" s="161" customFormat="1" ht="16.2" x14ac:dyDescent="0.25">
      <c r="A167" s="248" t="s">
        <v>453</v>
      </c>
      <c r="B167" s="369">
        <v>860</v>
      </c>
      <c r="C167" s="273"/>
      <c r="D167" s="274"/>
      <c r="E167" s="274" t="s">
        <v>206</v>
      </c>
      <c r="F167" s="275"/>
      <c r="G167" s="273"/>
      <c r="H167" s="407"/>
      <c r="I167" s="275"/>
      <c r="J167" s="275"/>
      <c r="K167" s="275"/>
      <c r="L167" s="449"/>
      <c r="M167" s="448"/>
      <c r="N167" s="274"/>
      <c r="O167" s="251" t="s">
        <v>943</v>
      </c>
      <c r="P167" s="253"/>
      <c r="Q167" s="524"/>
      <c r="R167" s="525"/>
      <c r="S167" s="273"/>
      <c r="T167" s="274"/>
      <c r="U167" s="275"/>
      <c r="V167" s="276"/>
      <c r="W167" s="408" t="s">
        <v>206</v>
      </c>
      <c r="X167" s="299"/>
      <c r="Y167" s="409"/>
      <c r="Z167" s="247" t="s">
        <v>206</v>
      </c>
    </row>
    <row r="168" spans="1:26" s="161" customFormat="1" ht="16.2" x14ac:dyDescent="0.25">
      <c r="A168" s="248" t="s">
        <v>454</v>
      </c>
      <c r="B168" s="369">
        <v>861</v>
      </c>
      <c r="C168" s="273"/>
      <c r="D168" s="274"/>
      <c r="E168" s="274" t="s">
        <v>206</v>
      </c>
      <c r="F168" s="275"/>
      <c r="G168" s="273"/>
      <c r="H168" s="407"/>
      <c r="I168" s="275"/>
      <c r="J168" s="275"/>
      <c r="K168" s="275"/>
      <c r="L168" s="449"/>
      <c r="M168" s="448"/>
      <c r="N168" s="274"/>
      <c r="O168" s="251" t="s">
        <v>943</v>
      </c>
      <c r="P168" s="253"/>
      <c r="Q168" s="524"/>
      <c r="R168" s="525"/>
      <c r="S168" s="273"/>
      <c r="T168" s="582"/>
      <c r="U168" s="275"/>
      <c r="V168" s="276"/>
      <c r="W168" s="408" t="s">
        <v>206</v>
      </c>
      <c r="X168" s="299"/>
      <c r="Y168" s="409"/>
      <c r="Z168" s="247" t="s">
        <v>206</v>
      </c>
    </row>
    <row r="169" spans="1:26" s="161" customFormat="1" ht="13.8" x14ac:dyDescent="0.25">
      <c r="A169" s="248" t="s">
        <v>455</v>
      </c>
      <c r="B169" s="369">
        <v>862</v>
      </c>
      <c r="C169" s="273" t="s">
        <v>206</v>
      </c>
      <c r="D169" s="274"/>
      <c r="E169" s="274"/>
      <c r="F169" s="275"/>
      <c r="G169" s="273"/>
      <c r="H169" s="407"/>
      <c r="I169" s="275"/>
      <c r="J169" s="275"/>
      <c r="K169" s="275"/>
      <c r="L169" s="449"/>
      <c r="M169" s="448"/>
      <c r="N169" s="370"/>
      <c r="O169" s="274"/>
      <c r="P169" s="407"/>
      <c r="Q169" s="296"/>
      <c r="R169" s="297"/>
      <c r="S169" s="273"/>
      <c r="T169" s="274"/>
      <c r="U169" s="275"/>
      <c r="V169" s="276"/>
      <c r="W169" s="408" t="s">
        <v>206</v>
      </c>
      <c r="X169" s="299"/>
      <c r="Y169" s="409"/>
      <c r="Z169" s="247" t="s">
        <v>206</v>
      </c>
    </row>
    <row r="170" spans="1:26" s="161" customFormat="1" ht="13.8" x14ac:dyDescent="0.25">
      <c r="A170" s="248" t="s">
        <v>456</v>
      </c>
      <c r="B170" s="369">
        <v>863</v>
      </c>
      <c r="C170" s="586"/>
      <c r="D170" s="274"/>
      <c r="E170" s="370"/>
      <c r="F170" s="275" t="s">
        <v>206</v>
      </c>
      <c r="G170" s="273"/>
      <c r="H170" s="407"/>
      <c r="I170" s="275"/>
      <c r="J170" s="275"/>
      <c r="K170" s="275"/>
      <c r="L170" s="449"/>
      <c r="M170" s="448"/>
      <c r="N170" s="370"/>
      <c r="O170" s="274"/>
      <c r="P170" s="407"/>
      <c r="Q170" s="296"/>
      <c r="R170" s="297"/>
      <c r="S170" s="273"/>
      <c r="T170" s="274"/>
      <c r="U170" s="275"/>
      <c r="V170" s="276"/>
      <c r="W170" s="408" t="s">
        <v>206</v>
      </c>
      <c r="X170" s="299"/>
      <c r="Y170" s="409"/>
      <c r="Z170" s="247" t="s">
        <v>206</v>
      </c>
    </row>
    <row r="171" spans="1:26" s="161" customFormat="1" ht="13.8" x14ac:dyDescent="0.25">
      <c r="A171" s="308" t="s">
        <v>457</v>
      </c>
      <c r="B171" s="547">
        <v>864</v>
      </c>
      <c r="C171" s="586"/>
      <c r="D171" s="274"/>
      <c r="E171" s="370"/>
      <c r="F171" s="275" t="s">
        <v>206</v>
      </c>
      <c r="G171" s="273"/>
      <c r="H171" s="413"/>
      <c r="I171" s="317"/>
      <c r="J171" s="317"/>
      <c r="K171" s="317"/>
      <c r="L171" s="585"/>
      <c r="M171" s="504"/>
      <c r="N171" s="505"/>
      <c r="O171" s="316"/>
      <c r="P171" s="413"/>
      <c r="Q171" s="314"/>
      <c r="R171" s="297"/>
      <c r="S171" s="315"/>
      <c r="T171" s="316"/>
      <c r="U171" s="317"/>
      <c r="V171" s="318"/>
      <c r="W171" s="414" t="s">
        <v>206</v>
      </c>
      <c r="X171" s="304"/>
      <c r="Y171" s="415"/>
      <c r="Z171" s="306" t="s">
        <v>206</v>
      </c>
    </row>
    <row r="172" spans="1:26" s="161" customFormat="1" thickBot="1" x14ac:dyDescent="0.3">
      <c r="A172" s="410" t="s">
        <v>458</v>
      </c>
      <c r="B172" s="375">
        <v>865</v>
      </c>
      <c r="C172" s="586"/>
      <c r="D172" s="274"/>
      <c r="E172" s="370"/>
      <c r="F172" s="275" t="s">
        <v>206</v>
      </c>
      <c r="G172" s="315"/>
      <c r="H172" s="413"/>
      <c r="I172" s="317"/>
      <c r="J172" s="317"/>
      <c r="K172" s="317"/>
      <c r="L172" s="585"/>
      <c r="M172" s="592"/>
      <c r="N172" s="593"/>
      <c r="O172" s="385"/>
      <c r="P172" s="456"/>
      <c r="Q172" s="529"/>
      <c r="R172" s="321"/>
      <c r="S172" s="384"/>
      <c r="T172" s="385"/>
      <c r="U172" s="386"/>
      <c r="V172" s="381"/>
      <c r="W172" s="550" t="s">
        <v>206</v>
      </c>
      <c r="X172" s="383"/>
      <c r="Y172" s="574"/>
      <c r="Z172" s="459" t="s">
        <v>206</v>
      </c>
    </row>
    <row r="173" spans="1:26" s="161" customFormat="1" thickBot="1" x14ac:dyDescent="0.3">
      <c r="A173" s="201" t="s">
        <v>707</v>
      </c>
      <c r="B173" s="507"/>
      <c r="C173" s="512"/>
      <c r="D173" s="509"/>
      <c r="E173" s="509"/>
      <c r="F173" s="513"/>
      <c r="G173" s="512"/>
      <c r="H173" s="508"/>
      <c r="I173" s="513"/>
      <c r="J173" s="513"/>
      <c r="K173" s="513"/>
      <c r="L173" s="555"/>
      <c r="M173" s="508"/>
      <c r="N173" s="509"/>
      <c r="O173" s="509"/>
      <c r="P173" s="508"/>
      <c r="Q173" s="510"/>
      <c r="R173" s="509"/>
      <c r="S173" s="512"/>
      <c r="T173" s="509"/>
      <c r="U173" s="513"/>
      <c r="V173" s="512"/>
      <c r="W173" s="513"/>
      <c r="X173" s="513"/>
      <c r="Y173" s="514"/>
      <c r="Z173" s="515"/>
    </row>
    <row r="174" spans="1:26" s="161" customFormat="1" ht="16.2" x14ac:dyDescent="0.25">
      <c r="A174" s="212" t="s">
        <v>184</v>
      </c>
      <c r="B174" s="516">
        <v>910</v>
      </c>
      <c r="C174" s="486"/>
      <c r="D174" s="487"/>
      <c r="E174" s="487"/>
      <c r="F174" s="517"/>
      <c r="G174" s="486" t="s">
        <v>206</v>
      </c>
      <c r="H174" s="518"/>
      <c r="I174" s="517"/>
      <c r="J174" s="517"/>
      <c r="K174" s="517"/>
      <c r="L174" s="563"/>
      <c r="M174" s="594"/>
      <c r="N174" s="487"/>
      <c r="O174" s="215" t="s">
        <v>671</v>
      </c>
      <c r="P174" s="518"/>
      <c r="Q174" s="564"/>
      <c r="R174" s="576"/>
      <c r="S174" s="486"/>
      <c r="T174" s="487"/>
      <c r="U174" s="517"/>
      <c r="V174" s="521"/>
      <c r="W174" s="562" t="s">
        <v>206</v>
      </c>
      <c r="X174" s="522"/>
      <c r="Y174" s="565"/>
      <c r="Z174" s="595" t="s">
        <v>206</v>
      </c>
    </row>
    <row r="175" spans="1:26" s="161" customFormat="1" ht="16.2" x14ac:dyDescent="0.25">
      <c r="A175" s="248" t="s">
        <v>186</v>
      </c>
      <c r="B175" s="369">
        <v>912</v>
      </c>
      <c r="C175" s="273" t="s">
        <v>206</v>
      </c>
      <c r="D175" s="274"/>
      <c r="E175" s="274"/>
      <c r="F175" s="275"/>
      <c r="G175" s="273" t="s">
        <v>206</v>
      </c>
      <c r="H175" s="407"/>
      <c r="I175" s="275"/>
      <c r="J175" s="275"/>
      <c r="K175" s="275"/>
      <c r="L175" s="449">
        <v>0.03</v>
      </c>
      <c r="M175" s="448"/>
      <c r="N175" s="274"/>
      <c r="O175" s="251" t="s">
        <v>671</v>
      </c>
      <c r="P175" s="253"/>
      <c r="Q175" s="524"/>
      <c r="R175" s="525"/>
      <c r="S175" s="273"/>
      <c r="T175" s="274" t="s">
        <v>206</v>
      </c>
      <c r="U175" s="275"/>
      <c r="V175" s="276"/>
      <c r="W175" s="408" t="s">
        <v>206</v>
      </c>
      <c r="X175" s="299"/>
      <c r="Y175" s="409"/>
      <c r="Z175" s="247" t="s">
        <v>206</v>
      </c>
    </row>
    <row r="176" spans="1:26" s="161" customFormat="1" ht="16.2" x14ac:dyDescent="0.25">
      <c r="A176" s="248" t="s">
        <v>187</v>
      </c>
      <c r="B176" s="369">
        <v>913</v>
      </c>
      <c r="C176" s="273" t="s">
        <v>206</v>
      </c>
      <c r="D176" s="596"/>
      <c r="E176" s="274"/>
      <c r="F176" s="275"/>
      <c r="G176" s="273" t="s">
        <v>206</v>
      </c>
      <c r="H176" s="407"/>
      <c r="I176" s="275"/>
      <c r="J176" s="275"/>
      <c r="K176" s="275"/>
      <c r="L176" s="449">
        <v>0.14000000000000001</v>
      </c>
      <c r="M176" s="448"/>
      <c r="N176" s="274"/>
      <c r="O176" s="251" t="s">
        <v>671</v>
      </c>
      <c r="P176" s="253"/>
      <c r="Q176" s="524"/>
      <c r="R176" s="525"/>
      <c r="S176" s="273"/>
      <c r="T176" s="274" t="s">
        <v>206</v>
      </c>
      <c r="U176" s="275"/>
      <c r="V176" s="276"/>
      <c r="W176" s="408" t="s">
        <v>206</v>
      </c>
      <c r="X176" s="299"/>
      <c r="Y176" s="409"/>
      <c r="Z176" s="247" t="s">
        <v>206</v>
      </c>
    </row>
    <row r="177" spans="1:26" s="161" customFormat="1" ht="16.2" x14ac:dyDescent="0.25">
      <c r="A177" s="248" t="s">
        <v>188</v>
      </c>
      <c r="B177" s="369">
        <v>914</v>
      </c>
      <c r="C177" s="273" t="s">
        <v>206</v>
      </c>
      <c r="D177" s="596"/>
      <c r="E177" s="274"/>
      <c r="F177" s="275"/>
      <c r="G177" s="273" t="s">
        <v>206</v>
      </c>
      <c r="H177" s="407"/>
      <c r="I177" s="275"/>
      <c r="J177" s="275"/>
      <c r="K177" s="275"/>
      <c r="L177" s="449"/>
      <c r="M177" s="448"/>
      <c r="N177" s="274"/>
      <c r="O177" s="251" t="s">
        <v>671</v>
      </c>
      <c r="P177" s="253"/>
      <c r="Q177" s="524"/>
      <c r="R177" s="525"/>
      <c r="S177" s="273"/>
      <c r="T177" s="274" t="s">
        <v>206</v>
      </c>
      <c r="U177" s="275"/>
      <c r="V177" s="276"/>
      <c r="W177" s="408" t="s">
        <v>206</v>
      </c>
      <c r="X177" s="299"/>
      <c r="Y177" s="409"/>
      <c r="Z177" s="247" t="s">
        <v>206</v>
      </c>
    </row>
    <row r="178" spans="1:26" s="161" customFormat="1" ht="16.2" x14ac:dyDescent="0.25">
      <c r="A178" s="248" t="s">
        <v>944</v>
      </c>
      <c r="B178" s="369">
        <v>919</v>
      </c>
      <c r="C178" s="273" t="s">
        <v>206</v>
      </c>
      <c r="D178" s="596"/>
      <c r="E178" s="274"/>
      <c r="F178" s="275"/>
      <c r="G178" s="273" t="s">
        <v>206</v>
      </c>
      <c r="H178" s="407"/>
      <c r="I178" s="275"/>
      <c r="J178" s="275"/>
      <c r="K178" s="275"/>
      <c r="L178" s="449"/>
      <c r="M178" s="448"/>
      <c r="N178" s="274"/>
      <c r="O178" s="251" t="s">
        <v>671</v>
      </c>
      <c r="P178" s="253"/>
      <c r="Q178" s="524"/>
      <c r="R178" s="525"/>
      <c r="S178" s="273"/>
      <c r="T178" s="274"/>
      <c r="U178" s="275"/>
      <c r="V178" s="276"/>
      <c r="W178" s="408"/>
      <c r="X178" s="299"/>
      <c r="Y178" s="409"/>
      <c r="Z178" s="247" t="s">
        <v>672</v>
      </c>
    </row>
    <row r="179" spans="1:26" s="161" customFormat="1" ht="13.8" x14ac:dyDescent="0.25">
      <c r="A179" s="248" t="s">
        <v>489</v>
      </c>
      <c r="B179" s="369">
        <v>920</v>
      </c>
      <c r="C179" s="276"/>
      <c r="D179" s="298"/>
      <c r="E179" s="297"/>
      <c r="F179" s="299"/>
      <c r="G179" s="276"/>
      <c r="H179" s="597"/>
      <c r="I179" s="299"/>
      <c r="J179" s="299"/>
      <c r="K179" s="299"/>
      <c r="L179" s="319"/>
      <c r="M179" s="597"/>
      <c r="N179" s="297"/>
      <c r="O179" s="297"/>
      <c r="P179" s="597"/>
      <c r="Q179" s="296"/>
      <c r="R179" s="297"/>
      <c r="S179" s="276"/>
      <c r="T179" s="297"/>
      <c r="U179" s="299"/>
      <c r="V179" s="276"/>
      <c r="W179" s="299"/>
      <c r="X179" s="299"/>
      <c r="Y179" s="598"/>
      <c r="Z179" s="295"/>
    </row>
    <row r="180" spans="1:26" s="161" customFormat="1" ht="13.8" x14ac:dyDescent="0.25">
      <c r="A180" s="248" t="s">
        <v>708</v>
      </c>
      <c r="B180" s="369">
        <v>930</v>
      </c>
      <c r="C180" s="276"/>
      <c r="D180" s="298"/>
      <c r="E180" s="297"/>
      <c r="F180" s="299"/>
      <c r="G180" s="276"/>
      <c r="H180" s="597"/>
      <c r="I180" s="299"/>
      <c r="J180" s="299"/>
      <c r="K180" s="299"/>
      <c r="L180" s="319"/>
      <c r="M180" s="597"/>
      <c r="N180" s="297"/>
      <c r="O180" s="297"/>
      <c r="P180" s="597"/>
      <c r="Q180" s="296"/>
      <c r="R180" s="297"/>
      <c r="S180" s="276"/>
      <c r="T180" s="297"/>
      <c r="U180" s="299"/>
      <c r="V180" s="276"/>
      <c r="W180" s="275" t="s">
        <v>206</v>
      </c>
      <c r="X180" s="299"/>
      <c r="Y180" s="598"/>
      <c r="Z180" s="295"/>
    </row>
    <row r="181" spans="1:26" s="161" customFormat="1" ht="13.8" x14ac:dyDescent="0.25">
      <c r="A181" s="248" t="s">
        <v>501</v>
      </c>
      <c r="B181" s="369">
        <v>981</v>
      </c>
      <c r="C181" s="276"/>
      <c r="D181" s="298"/>
      <c r="E181" s="370" t="s">
        <v>206</v>
      </c>
      <c r="F181" s="299"/>
      <c r="G181" s="276"/>
      <c r="H181" s="597"/>
      <c r="I181" s="299"/>
      <c r="J181" s="299"/>
      <c r="K181" s="299"/>
      <c r="L181" s="319"/>
      <c r="M181" s="597"/>
      <c r="N181" s="297"/>
      <c r="O181" s="241"/>
      <c r="P181" s="277"/>
      <c r="Q181" s="524"/>
      <c r="R181" s="525"/>
      <c r="S181" s="276"/>
      <c r="T181" s="297"/>
      <c r="U181" s="299"/>
      <c r="V181" s="276"/>
      <c r="W181" s="408" t="s">
        <v>206</v>
      </c>
      <c r="X181" s="299"/>
      <c r="Y181" s="598"/>
      <c r="Z181" s="295"/>
    </row>
    <row r="182" spans="1:26" s="161" customFormat="1" ht="13.8" x14ac:dyDescent="0.25">
      <c r="A182" s="248" t="s">
        <v>503</v>
      </c>
      <c r="B182" s="369">
        <v>983</v>
      </c>
      <c r="C182" s="276"/>
      <c r="D182" s="298"/>
      <c r="E182" s="297"/>
      <c r="F182" s="299"/>
      <c r="G182" s="276"/>
      <c r="H182" s="597"/>
      <c r="I182" s="299"/>
      <c r="J182" s="299"/>
      <c r="K182" s="299"/>
      <c r="L182" s="319"/>
      <c r="M182" s="597"/>
      <c r="N182" s="297"/>
      <c r="O182" s="241"/>
      <c r="P182" s="277"/>
      <c r="Q182" s="524"/>
      <c r="R182" s="525"/>
      <c r="S182" s="276"/>
      <c r="T182" s="297"/>
      <c r="U182" s="299"/>
      <c r="V182" s="276"/>
      <c r="W182" s="408" t="s">
        <v>206</v>
      </c>
      <c r="X182" s="299"/>
      <c r="Y182" s="598"/>
      <c r="Z182" s="295"/>
    </row>
    <row r="183" spans="1:26" s="161" customFormat="1" ht="13.8" x14ac:dyDescent="0.25">
      <c r="A183" s="248" t="s">
        <v>504</v>
      </c>
      <c r="B183" s="369">
        <v>990</v>
      </c>
      <c r="C183" s="276"/>
      <c r="D183" s="297"/>
      <c r="E183" s="297"/>
      <c r="F183" s="299"/>
      <c r="G183" s="276"/>
      <c r="H183" s="597"/>
      <c r="I183" s="299"/>
      <c r="J183" s="299"/>
      <c r="K183" s="299"/>
      <c r="L183" s="599"/>
      <c r="M183" s="597"/>
      <c r="N183" s="297"/>
      <c r="O183" s="297"/>
      <c r="P183" s="597"/>
      <c r="Q183" s="296"/>
      <c r="R183" s="297"/>
      <c r="S183" s="276"/>
      <c r="T183" s="297"/>
      <c r="U183" s="299"/>
      <c r="V183" s="276"/>
      <c r="W183" s="275" t="s">
        <v>206</v>
      </c>
      <c r="X183" s="299"/>
      <c r="Y183" s="598"/>
      <c r="Z183" s="295"/>
    </row>
    <row r="184" spans="1:26" s="161" customFormat="1" ht="20.399999999999999" x14ac:dyDescent="0.25">
      <c r="A184" s="248" t="s">
        <v>507</v>
      </c>
      <c r="B184" s="369">
        <v>994</v>
      </c>
      <c r="C184" s="273"/>
      <c r="D184" s="274" t="s">
        <v>1001</v>
      </c>
      <c r="E184" s="274"/>
      <c r="F184" s="275"/>
      <c r="G184" s="273"/>
      <c r="H184" s="407"/>
      <c r="I184" s="275"/>
      <c r="J184" s="275"/>
      <c r="K184" s="275"/>
      <c r="L184" s="489"/>
      <c r="M184" s="298"/>
      <c r="N184" s="297"/>
      <c r="O184" s="297"/>
      <c r="P184" s="597"/>
      <c r="Q184" s="296"/>
      <c r="R184" s="297"/>
      <c r="S184" s="276"/>
      <c r="T184" s="297"/>
      <c r="U184" s="299"/>
      <c r="V184" s="276"/>
      <c r="W184" s="299"/>
      <c r="X184" s="299"/>
      <c r="Y184" s="300"/>
      <c r="Z184" s="295"/>
    </row>
    <row r="185" spans="1:26" s="161" customFormat="1" ht="13.8" x14ac:dyDescent="0.25">
      <c r="A185" s="248" t="s">
        <v>508</v>
      </c>
      <c r="B185" s="369">
        <v>995</v>
      </c>
      <c r="C185" s="276"/>
      <c r="D185" s="297"/>
      <c r="E185" s="297"/>
      <c r="F185" s="299"/>
      <c r="G185" s="276"/>
      <c r="H185" s="597"/>
      <c r="I185" s="299"/>
      <c r="J185" s="299"/>
      <c r="K185" s="299"/>
      <c r="L185" s="299"/>
      <c r="M185" s="276"/>
      <c r="N185" s="297"/>
      <c r="O185" s="297"/>
      <c r="P185" s="597"/>
      <c r="Q185" s="296"/>
      <c r="R185" s="297"/>
      <c r="S185" s="276"/>
      <c r="T185" s="297"/>
      <c r="U185" s="299"/>
      <c r="V185" s="276"/>
      <c r="W185" s="299"/>
      <c r="X185" s="299"/>
      <c r="Y185" s="598"/>
      <c r="Z185" s="295"/>
    </row>
    <row r="186" spans="1:26" s="161" customFormat="1" ht="20.399999999999999" x14ac:dyDescent="0.25">
      <c r="A186" s="248" t="s">
        <v>509</v>
      </c>
      <c r="B186" s="369">
        <v>996</v>
      </c>
      <c r="C186" s="273" t="s">
        <v>1001</v>
      </c>
      <c r="D186" s="274"/>
      <c r="E186" s="274" t="s">
        <v>1001</v>
      </c>
      <c r="F186" s="275"/>
      <c r="G186" s="273"/>
      <c r="H186" s="407"/>
      <c r="I186" s="275"/>
      <c r="J186" s="275"/>
      <c r="K186" s="275"/>
      <c r="L186" s="489"/>
      <c r="M186" s="597"/>
      <c r="N186" s="297"/>
      <c r="O186" s="297"/>
      <c r="P186" s="597"/>
      <c r="Q186" s="296"/>
      <c r="R186" s="297"/>
      <c r="S186" s="276"/>
      <c r="T186" s="297"/>
      <c r="U186" s="299"/>
      <c r="V186" s="276"/>
      <c r="W186" s="299"/>
      <c r="X186" s="299"/>
      <c r="Y186" s="300"/>
      <c r="Z186" s="295"/>
    </row>
    <row r="187" spans="1:26" s="161" customFormat="1" thickBot="1" x14ac:dyDescent="0.3">
      <c r="A187" s="410" t="s">
        <v>1009</v>
      </c>
      <c r="B187" s="375">
        <v>997</v>
      </c>
      <c r="C187" s="381"/>
      <c r="D187" s="382"/>
      <c r="E187" s="382"/>
      <c r="F187" s="383"/>
      <c r="G187" s="381"/>
      <c r="H187" s="458"/>
      <c r="I187" s="383"/>
      <c r="J187" s="383"/>
      <c r="K187" s="383"/>
      <c r="L187" s="383"/>
      <c r="M187" s="458"/>
      <c r="N187" s="382"/>
      <c r="O187" s="382"/>
      <c r="P187" s="458"/>
      <c r="Q187" s="529"/>
      <c r="R187" s="382"/>
      <c r="S187" s="381"/>
      <c r="T187" s="382"/>
      <c r="U187" s="383"/>
      <c r="V187" s="381"/>
      <c r="W187" s="383"/>
      <c r="X187" s="383"/>
      <c r="Y187" s="600"/>
      <c r="Z187" s="554"/>
    </row>
    <row r="188" spans="1:26" s="161" customFormat="1" thickBot="1" x14ac:dyDescent="0.3">
      <c r="A188" s="601"/>
      <c r="B188" s="602"/>
      <c r="C188" s="603"/>
      <c r="D188" s="604"/>
      <c r="E188" s="604"/>
      <c r="F188" s="604"/>
      <c r="G188" s="605"/>
      <c r="H188" s="606"/>
      <c r="I188" s="606"/>
      <c r="J188" s="606"/>
      <c r="K188" s="606"/>
      <c r="L188" s="607"/>
      <c r="M188" s="605"/>
      <c r="N188" s="606"/>
      <c r="O188" s="604"/>
      <c r="P188" s="607"/>
      <c r="Q188" s="603"/>
      <c r="R188" s="608"/>
      <c r="S188" s="603"/>
      <c r="T188" s="604"/>
      <c r="U188" s="604"/>
      <c r="V188" s="603"/>
      <c r="W188" s="604"/>
      <c r="X188" s="607"/>
      <c r="Y188" s="302"/>
      <c r="Z188" s="424"/>
    </row>
    <row r="189" spans="1:26" s="580" customFormat="1" ht="22.8" x14ac:dyDescent="0.25">
      <c r="A189" s="609" t="s">
        <v>1010</v>
      </c>
      <c r="B189" s="738"/>
      <c r="C189" s="741" t="s">
        <v>1011</v>
      </c>
      <c r="D189" s="742"/>
      <c r="E189" s="742"/>
      <c r="F189" s="742"/>
      <c r="G189" s="742"/>
      <c r="H189" s="742"/>
      <c r="I189" s="742"/>
      <c r="J189" s="742"/>
      <c r="K189" s="742"/>
      <c r="L189" s="742"/>
      <c r="M189" s="742"/>
      <c r="N189" s="743"/>
      <c r="O189" s="747" t="s">
        <v>1012</v>
      </c>
      <c r="P189" s="748"/>
      <c r="Q189" s="749"/>
      <c r="R189" s="750"/>
      <c r="S189" s="749"/>
      <c r="T189" s="749"/>
      <c r="U189" s="749"/>
      <c r="V189" s="749"/>
      <c r="W189" s="751"/>
      <c r="X189" s="714"/>
      <c r="Y189" s="714"/>
      <c r="Z189" s="717"/>
    </row>
    <row r="190" spans="1:26" s="161" customFormat="1" ht="23.4" thickBot="1" x14ac:dyDescent="0.3">
      <c r="A190" s="610"/>
      <c r="B190" s="739"/>
      <c r="C190" s="744"/>
      <c r="D190" s="745"/>
      <c r="E190" s="745"/>
      <c r="F190" s="745"/>
      <c r="G190" s="745"/>
      <c r="H190" s="745"/>
      <c r="I190" s="745"/>
      <c r="J190" s="745"/>
      <c r="K190" s="745"/>
      <c r="L190" s="745"/>
      <c r="M190" s="745"/>
      <c r="N190" s="746"/>
      <c r="O190" s="752"/>
      <c r="P190" s="750"/>
      <c r="Q190" s="750"/>
      <c r="R190" s="750"/>
      <c r="S190" s="750"/>
      <c r="T190" s="750"/>
      <c r="U190" s="750"/>
      <c r="V190" s="750"/>
      <c r="W190" s="753"/>
      <c r="X190" s="715"/>
      <c r="Y190" s="715"/>
      <c r="Z190" s="718"/>
    </row>
    <row r="191" spans="1:26" s="161" customFormat="1" ht="16.2" thickBot="1" x14ac:dyDescent="0.3">
      <c r="A191" s="611" t="s">
        <v>1013</v>
      </c>
      <c r="B191" s="739"/>
      <c r="C191" s="612"/>
      <c r="D191" s="720" t="s">
        <v>1014</v>
      </c>
      <c r="E191" s="721"/>
      <c r="F191" s="721"/>
      <c r="G191" s="721"/>
      <c r="H191" s="721"/>
      <c r="I191" s="721"/>
      <c r="J191" s="721"/>
      <c r="K191" s="721"/>
      <c r="L191" s="721"/>
      <c r="M191" s="721"/>
      <c r="N191" s="722"/>
      <c r="O191" s="612" t="s">
        <v>206</v>
      </c>
      <c r="P191" s="720" t="s">
        <v>1015</v>
      </c>
      <c r="Q191" s="721"/>
      <c r="R191" s="721"/>
      <c r="S191" s="721"/>
      <c r="T191" s="721"/>
      <c r="U191" s="721"/>
      <c r="V191" s="721"/>
      <c r="W191" s="722"/>
      <c r="X191" s="715"/>
      <c r="Y191" s="715"/>
      <c r="Z191" s="718"/>
    </row>
    <row r="192" spans="1:26" s="161" customFormat="1" ht="15.6" x14ac:dyDescent="0.25">
      <c r="A192" s="611" t="s">
        <v>1016</v>
      </c>
      <c r="B192" s="739"/>
      <c r="C192" s="723"/>
      <c r="D192" s="724"/>
      <c r="E192" s="724"/>
      <c r="F192" s="724"/>
      <c r="G192" s="724"/>
      <c r="H192" s="724"/>
      <c r="I192" s="724"/>
      <c r="J192" s="724"/>
      <c r="K192" s="724"/>
      <c r="L192" s="724"/>
      <c r="M192" s="724"/>
      <c r="N192" s="725"/>
      <c r="O192" s="723"/>
      <c r="P192" s="724"/>
      <c r="Q192" s="724"/>
      <c r="R192" s="724"/>
      <c r="S192" s="724"/>
      <c r="T192" s="724"/>
      <c r="U192" s="724"/>
      <c r="V192" s="724"/>
      <c r="W192" s="725"/>
      <c r="X192" s="715"/>
      <c r="Y192" s="715"/>
      <c r="Z192" s="718"/>
    </row>
    <row r="193" spans="1:26" s="161" customFormat="1" ht="16.2" thickBot="1" x14ac:dyDescent="0.3">
      <c r="A193" s="613" t="s">
        <v>1017</v>
      </c>
      <c r="B193" s="739"/>
      <c r="C193" s="726"/>
      <c r="D193" s="727"/>
      <c r="E193" s="727"/>
      <c r="F193" s="727"/>
      <c r="G193" s="727"/>
      <c r="H193" s="727"/>
      <c r="I193" s="727"/>
      <c r="J193" s="727"/>
      <c r="K193" s="727"/>
      <c r="L193" s="727"/>
      <c r="M193" s="727"/>
      <c r="N193" s="728"/>
      <c r="O193" s="726"/>
      <c r="P193" s="727"/>
      <c r="Q193" s="727"/>
      <c r="R193" s="727"/>
      <c r="S193" s="727"/>
      <c r="T193" s="727"/>
      <c r="U193" s="727"/>
      <c r="V193" s="727"/>
      <c r="W193" s="728"/>
      <c r="X193" s="715"/>
      <c r="Y193" s="715"/>
      <c r="Z193" s="718"/>
    </row>
    <row r="194" spans="1:26" s="161" customFormat="1" ht="29.4" thickBot="1" x14ac:dyDescent="0.3">
      <c r="A194" s="614" t="s">
        <v>1018</v>
      </c>
      <c r="B194" s="739"/>
      <c r="C194" s="615"/>
      <c r="D194" s="720" t="s">
        <v>1019</v>
      </c>
      <c r="E194" s="721"/>
      <c r="F194" s="721"/>
      <c r="G194" s="721"/>
      <c r="H194" s="721"/>
      <c r="I194" s="721"/>
      <c r="J194" s="721"/>
      <c r="K194" s="721"/>
      <c r="L194" s="721"/>
      <c r="M194" s="721"/>
      <c r="N194" s="722"/>
      <c r="O194" s="612" t="s">
        <v>1020</v>
      </c>
      <c r="P194" s="732" t="s">
        <v>1091</v>
      </c>
      <c r="Q194" s="733"/>
      <c r="R194" s="733"/>
      <c r="S194" s="733"/>
      <c r="T194" s="733"/>
      <c r="U194" s="733"/>
      <c r="V194" s="733"/>
      <c r="W194" s="734"/>
      <c r="X194" s="715"/>
      <c r="Y194" s="715"/>
      <c r="Z194" s="718"/>
    </row>
    <row r="195" spans="1:26" s="161" customFormat="1" ht="34.5" customHeight="1" thickBot="1" x14ac:dyDescent="0.3">
      <c r="A195" s="616" t="s">
        <v>1021</v>
      </c>
      <c r="B195" s="739"/>
      <c r="C195" s="754"/>
      <c r="D195" s="755"/>
      <c r="E195" s="755"/>
      <c r="F195" s="755"/>
      <c r="G195" s="755"/>
      <c r="H195" s="755"/>
      <c r="I195" s="755"/>
      <c r="J195" s="755"/>
      <c r="K195" s="755"/>
      <c r="L195" s="755"/>
      <c r="M195" s="755"/>
      <c r="N195" s="717"/>
      <c r="O195" s="612" t="s">
        <v>1092</v>
      </c>
      <c r="P195" s="732" t="s">
        <v>1093</v>
      </c>
      <c r="Q195" s="733"/>
      <c r="R195" s="733"/>
      <c r="S195" s="733"/>
      <c r="T195" s="733"/>
      <c r="U195" s="733"/>
      <c r="V195" s="733"/>
      <c r="W195" s="734"/>
      <c r="X195" s="715"/>
      <c r="Y195" s="715"/>
      <c r="Z195" s="718"/>
    </row>
    <row r="196" spans="1:26" s="161" customFormat="1" ht="69" thickBot="1" x14ac:dyDescent="0.3">
      <c r="A196" s="616" t="s">
        <v>1094</v>
      </c>
      <c r="B196" s="739"/>
      <c r="C196" s="617"/>
      <c r="D196" s="432"/>
      <c r="E196" s="432"/>
      <c r="F196" s="432"/>
      <c r="G196" s="432"/>
      <c r="H196" s="432"/>
      <c r="I196" s="432"/>
      <c r="J196" s="432"/>
      <c r="K196" s="432"/>
      <c r="L196" s="432"/>
      <c r="M196" s="432"/>
      <c r="N196" s="618"/>
      <c r="O196" s="612" t="s">
        <v>1095</v>
      </c>
      <c r="P196" s="732" t="s">
        <v>1096</v>
      </c>
      <c r="Q196" s="733"/>
      <c r="R196" s="733"/>
      <c r="S196" s="733"/>
      <c r="T196" s="733"/>
      <c r="U196" s="733"/>
      <c r="V196" s="733"/>
      <c r="W196" s="734"/>
      <c r="X196" s="715"/>
      <c r="Y196" s="715"/>
      <c r="Z196" s="718"/>
    </row>
    <row r="197" spans="1:26" s="161" customFormat="1" ht="29.25" customHeight="1" thickBot="1" x14ac:dyDescent="0.3">
      <c r="A197" s="619"/>
      <c r="B197" s="739"/>
      <c r="C197" s="729"/>
      <c r="D197" s="730"/>
      <c r="E197" s="730"/>
      <c r="F197" s="730"/>
      <c r="G197" s="730"/>
      <c r="H197" s="730"/>
      <c r="I197" s="730"/>
      <c r="J197" s="730"/>
      <c r="K197" s="730"/>
      <c r="L197" s="730"/>
      <c r="M197" s="730"/>
      <c r="N197" s="731"/>
      <c r="O197" s="612" t="s">
        <v>941</v>
      </c>
      <c r="P197" s="732" t="s">
        <v>1097</v>
      </c>
      <c r="Q197" s="733"/>
      <c r="R197" s="733"/>
      <c r="S197" s="733"/>
      <c r="T197" s="733"/>
      <c r="U197" s="733"/>
      <c r="V197" s="733"/>
      <c r="W197" s="734"/>
      <c r="X197" s="715"/>
      <c r="Y197" s="715"/>
      <c r="Z197" s="718"/>
    </row>
    <row r="198" spans="1:26" s="161" customFormat="1" ht="29.25" customHeight="1" thickBot="1" x14ac:dyDescent="0.3">
      <c r="A198" s="427"/>
      <c r="B198" s="739"/>
      <c r="C198" s="729"/>
      <c r="D198" s="730"/>
      <c r="E198" s="730"/>
      <c r="F198" s="730"/>
      <c r="G198" s="730"/>
      <c r="H198" s="730"/>
      <c r="I198" s="730"/>
      <c r="J198" s="730"/>
      <c r="K198" s="730"/>
      <c r="L198" s="730"/>
      <c r="M198" s="730"/>
      <c r="N198" s="731"/>
      <c r="O198" s="481" t="s">
        <v>1001</v>
      </c>
      <c r="P198" s="732" t="s">
        <v>1098</v>
      </c>
      <c r="Q198" s="733"/>
      <c r="R198" s="733"/>
      <c r="S198" s="733"/>
      <c r="T198" s="733"/>
      <c r="U198" s="733"/>
      <c r="V198" s="733"/>
      <c r="W198" s="734"/>
      <c r="X198" s="715"/>
      <c r="Y198" s="715"/>
      <c r="Z198" s="718"/>
    </row>
    <row r="199" spans="1:26" s="161" customFormat="1" ht="30" customHeight="1" thickBot="1" x14ac:dyDescent="0.3">
      <c r="A199" s="620"/>
      <c r="B199" s="740"/>
      <c r="C199" s="726"/>
      <c r="D199" s="727"/>
      <c r="E199" s="727"/>
      <c r="F199" s="727"/>
      <c r="G199" s="727"/>
      <c r="H199" s="727"/>
      <c r="I199" s="727"/>
      <c r="J199" s="727"/>
      <c r="K199" s="727"/>
      <c r="L199" s="727"/>
      <c r="M199" s="727"/>
      <c r="N199" s="728"/>
      <c r="O199" s="735" t="s">
        <v>1022</v>
      </c>
      <c r="P199" s="736"/>
      <c r="Q199" s="736"/>
      <c r="R199" s="736"/>
      <c r="S199" s="736"/>
      <c r="T199" s="736"/>
      <c r="U199" s="736"/>
      <c r="V199" s="736"/>
      <c r="W199" s="737"/>
      <c r="X199" s="716"/>
      <c r="Y199" s="716"/>
      <c r="Z199" s="719"/>
    </row>
    <row r="200" spans="1:26" x14ac:dyDescent="0.3">
      <c r="G200" s="130"/>
      <c r="H200" s="130"/>
      <c r="I200" s="130"/>
      <c r="J200" s="130"/>
      <c r="K200" s="130"/>
      <c r="L200" s="130"/>
      <c r="M200" s="130"/>
      <c r="N200" s="1"/>
      <c r="O200" s="1"/>
      <c r="Q200" s="1"/>
      <c r="R200" s="1"/>
      <c r="S200" s="1"/>
      <c r="V200" s="1"/>
      <c r="X200" s="1"/>
      <c r="Y200" s="1"/>
      <c r="Z200" s="1"/>
    </row>
  </sheetData>
  <sheetProtection algorithmName="SHA-512" hashValue="MJiOOkz2jf3Il4nVsmDUG6BrpZBKONIoXCxKOx8+SOQ79qawly5n1nHAOl9aNbUDKYV8Bbqci+vS8p5SHfreJw==" saltValue="tS975j23a8R2af5c0yF7rw==" spinCount="100000" sheet="1" objects="1" scenarios="1"/>
  <mergeCells count="29">
    <mergeCell ref="B189:B199"/>
    <mergeCell ref="C189:N190"/>
    <mergeCell ref="O189:W190"/>
    <mergeCell ref="D194:N194"/>
    <mergeCell ref="P194:W194"/>
    <mergeCell ref="C195:N195"/>
    <mergeCell ref="P195:W195"/>
    <mergeCell ref="P196:W196"/>
    <mergeCell ref="X189:X199"/>
    <mergeCell ref="Y189:Y199"/>
    <mergeCell ref="Z189:Z199"/>
    <mergeCell ref="D191:N191"/>
    <mergeCell ref="P191:W191"/>
    <mergeCell ref="C192:N193"/>
    <mergeCell ref="O192:W193"/>
    <mergeCell ref="C197:N199"/>
    <mergeCell ref="P197:W197"/>
    <mergeCell ref="P198:W198"/>
    <mergeCell ref="O199:W199"/>
    <mergeCell ref="B1:W1"/>
    <mergeCell ref="A2:Z2"/>
    <mergeCell ref="A3:B5"/>
    <mergeCell ref="C3:Y3"/>
    <mergeCell ref="Z3:Z6"/>
    <mergeCell ref="C4:F4"/>
    <mergeCell ref="G4:L4"/>
    <mergeCell ref="C5:F5"/>
    <mergeCell ref="G5:L5"/>
    <mergeCell ref="M5:P5"/>
  </mergeCells>
  <pageMargins left="0.7" right="0.7" top="0.78740157499999996" bottom="0.78740157499999996" header="0.3" footer="0.3"/>
  <legacy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F9D0D0-EC89-48AE-B564-71485BDC9B08}">
  <sheetPr codeName="Tabelle6"/>
  <dimension ref="B2:H32"/>
  <sheetViews>
    <sheetView showGridLines="0" workbookViewId="0"/>
  </sheetViews>
  <sheetFormatPr baseColWidth="10" defaultRowHeight="14.4" x14ac:dyDescent="0.3"/>
  <cols>
    <col min="2" max="2" width="19.44140625" customWidth="1"/>
    <col min="3" max="3" width="37" customWidth="1"/>
    <col min="4" max="4" width="25" hidden="1" customWidth="1"/>
    <col min="5" max="5" width="26.6640625" customWidth="1"/>
    <col min="6" max="6" width="19.5546875" customWidth="1"/>
    <col min="7" max="7" width="42.6640625" customWidth="1"/>
    <col min="8" max="8" width="29.21875" customWidth="1"/>
  </cols>
  <sheetData>
    <row r="2" spans="2:8" ht="21" x14ac:dyDescent="0.4">
      <c r="B2" s="23" t="s">
        <v>1100</v>
      </c>
    </row>
    <row r="4" spans="2:8" ht="43.8" customHeight="1" x14ac:dyDescent="0.3">
      <c r="B4" s="628" t="s">
        <v>27</v>
      </c>
      <c r="C4" s="628" t="s">
        <v>18</v>
      </c>
      <c r="D4" s="628" t="s">
        <v>1072</v>
      </c>
      <c r="E4" s="628" t="s">
        <v>718</v>
      </c>
      <c r="F4" s="628" t="s">
        <v>72</v>
      </c>
      <c r="G4" s="628" t="s">
        <v>1086</v>
      </c>
      <c r="H4" s="628" t="s">
        <v>1101</v>
      </c>
    </row>
    <row r="5" spans="2:8" ht="30" customHeight="1" x14ac:dyDescent="0.3">
      <c r="B5" s="629" t="str" cm="1">
        <f t="array" ref="B5">_xlfn.UNIQUE(_xlfn._xlws.FILTER('Rechner_ÖR2uHALM2C.1'!E51:E250,'Rechner_ÖR2uHALM2C.1'!E51:E250,""))</f>
        <v/>
      </c>
      <c r="C5" s="626" t="str">
        <f>IFERROR(VLOOKUP(B5,Datengrundlage!$A$4:$M$502,2,FALSE),(""))</f>
        <v/>
      </c>
      <c r="D5" s="101"/>
      <c r="E5" s="628" t="str">
        <f>IFERROR(VLOOKUP(B5,Datengrundlage!$A$3:$O$502,15,FALSE),"")</f>
        <v/>
      </c>
      <c r="F5" s="158" t="str">
        <f>IFERROR(VLOOKUP(B5,'Rechner_ÖR2uHALM2C.1'!$E$51:$N$250,9,FALSE),"")</f>
        <v/>
      </c>
      <c r="G5" s="158" t="str">
        <f>IFERROR(VLOOKUP(B5,'Rechner_ÖR2uHALM2C.1'!$E$51:$N$250,10,FALSE),"")</f>
        <v/>
      </c>
      <c r="H5" s="627">
        <f>IF(SUMIF('Rechner_ÖR2uHALM2C.1'!$E$51:$E$250,Übersicht!B5,'Rechner_ÖR2uHALM2C.1'!$L$51:$L$250)&gt;0,SUMIF('Rechner_ÖR2uHALM2C.1'!$E$51:$E$250,Übersicht!B5,'Rechner_ÖR2uHALM2C.1'!$L$51:$L$250),"")</f>
        <v>7</v>
      </c>
    </row>
    <row r="6" spans="2:8" ht="30" customHeight="1" x14ac:dyDescent="0.3">
      <c r="B6" s="629"/>
      <c r="C6" s="626" t="str">
        <f>IFERROR(VLOOKUP(B6,Datengrundlage!$A$4:$M$502,2,FALSE),(""))</f>
        <v/>
      </c>
      <c r="D6" s="101"/>
      <c r="E6" s="628" t="str">
        <f>IFERROR(VLOOKUP(B6,Datengrundlage!$A$3:$O$502,15,FALSE),"")</f>
        <v/>
      </c>
      <c r="F6" s="158" t="str">
        <f>IFERROR(VLOOKUP(B6,'Rechner_ÖR2uHALM2C.1'!$E$51:$N$250,9,FALSE),"")</f>
        <v/>
      </c>
      <c r="G6" s="158" t="str">
        <f>IFERROR(VLOOKUP(B6,'Rechner_ÖR2uHALM2C.1'!$E$51:$N$250,10,FALSE),"")</f>
        <v/>
      </c>
      <c r="H6" s="627" t="str">
        <f>IF(SUMIF('Rechner_ÖR2uHALM2C.1'!$E$51:$E$250,Übersicht!B6,'Rechner_ÖR2uHALM2C.1'!$L$51:$L$250)&gt;0,SUMIF('Rechner_ÖR2uHALM2C.1'!$E$51:$E$250,Übersicht!B6,'Rechner_ÖR2uHALM2C.1'!$L$51:$L$250),"")</f>
        <v/>
      </c>
    </row>
    <row r="7" spans="2:8" ht="30" customHeight="1" x14ac:dyDescent="0.3">
      <c r="B7" s="629"/>
      <c r="C7" s="626" t="str">
        <f>IFERROR(VLOOKUP(B7,Datengrundlage!$A$4:$M$502,2,FALSE),(""))</f>
        <v/>
      </c>
      <c r="D7" s="101"/>
      <c r="E7" s="628" t="str">
        <f>IFERROR(VLOOKUP(B7,Datengrundlage!$A$3:$O$502,15,FALSE),"")</f>
        <v/>
      </c>
      <c r="F7" s="158" t="str">
        <f>IFERROR(VLOOKUP(B7,'Rechner_ÖR2uHALM2C.1'!$E$51:$N$250,9,FALSE),"")</f>
        <v/>
      </c>
      <c r="G7" s="158" t="str">
        <f>IFERROR(VLOOKUP(B7,'Rechner_ÖR2uHALM2C.1'!$E$51:$N$250,10,FALSE),"")</f>
        <v/>
      </c>
      <c r="H7" s="627" t="str">
        <f>IF(SUMIF('Rechner_ÖR2uHALM2C.1'!$E$51:$E$250,Übersicht!B7,'Rechner_ÖR2uHALM2C.1'!$L$51:$L$250)&gt;0,SUMIF('Rechner_ÖR2uHALM2C.1'!$E$51:$E$250,Übersicht!B7,'Rechner_ÖR2uHALM2C.1'!$L$51:$L$250),"")</f>
        <v/>
      </c>
    </row>
    <row r="8" spans="2:8" ht="30" customHeight="1" x14ac:dyDescent="0.3">
      <c r="B8" s="629"/>
      <c r="C8" s="626" t="str">
        <f>IFERROR(VLOOKUP(B8,Datengrundlage!$A$4:$M$502,2,FALSE),(""))</f>
        <v/>
      </c>
      <c r="D8" s="101"/>
      <c r="E8" s="628" t="str">
        <f>IFERROR(VLOOKUP(B8,Datengrundlage!$A$3:$O$502,15,FALSE),"")</f>
        <v/>
      </c>
      <c r="F8" s="158" t="str">
        <f>IFERROR(VLOOKUP(B8,'Rechner_ÖR2uHALM2C.1'!$E$51:$N$250,9,FALSE),"")</f>
        <v/>
      </c>
      <c r="G8" s="158" t="str">
        <f>IFERROR(VLOOKUP(B8,'Rechner_ÖR2uHALM2C.1'!$E$51:$N$250,10,FALSE),"")</f>
        <v/>
      </c>
      <c r="H8" s="627" t="str">
        <f>IF(SUMIF('Rechner_ÖR2uHALM2C.1'!$E$51:$E$250,Übersicht!B8,'Rechner_ÖR2uHALM2C.1'!$L$51:$L$250)&gt;0,SUMIF('Rechner_ÖR2uHALM2C.1'!$E$51:$E$250,Übersicht!B8,'Rechner_ÖR2uHALM2C.1'!$L$51:$L$250),"")</f>
        <v/>
      </c>
    </row>
    <row r="9" spans="2:8" ht="30" customHeight="1" x14ac:dyDescent="0.3">
      <c r="B9" s="629"/>
      <c r="C9" s="626" t="str">
        <f>IFERROR(VLOOKUP(B9,Datengrundlage!$A$4:$M$502,2,FALSE),(""))</f>
        <v/>
      </c>
      <c r="D9" s="101"/>
      <c r="E9" s="628" t="str">
        <f>IFERROR(VLOOKUP(B9,Datengrundlage!$A$3:$O$502,15,FALSE),"")</f>
        <v/>
      </c>
      <c r="F9" s="158" t="str">
        <f>IFERROR(VLOOKUP(B9,'Rechner_ÖR2uHALM2C.1'!$E$51:$N$250,9,FALSE),"")</f>
        <v/>
      </c>
      <c r="G9" s="158" t="str">
        <f>IFERROR(VLOOKUP(B9,'Rechner_ÖR2uHALM2C.1'!$E$51:$N$250,10,FALSE),"")</f>
        <v/>
      </c>
      <c r="H9" s="627" t="str">
        <f>IF(SUMIF('Rechner_ÖR2uHALM2C.1'!$E$51:$E$250,Übersicht!B9,'Rechner_ÖR2uHALM2C.1'!$L$51:$L$250)&gt;0,SUMIF('Rechner_ÖR2uHALM2C.1'!$E$51:$E$250,Übersicht!B9,'Rechner_ÖR2uHALM2C.1'!$L$51:$L$250),"")</f>
        <v/>
      </c>
    </row>
    <row r="10" spans="2:8" ht="30" customHeight="1" x14ac:dyDescent="0.3">
      <c r="B10" s="629"/>
      <c r="C10" s="626" t="str">
        <f>IFERROR(VLOOKUP(B10,Datengrundlage!$A$4:$M$502,2,FALSE),(""))</f>
        <v/>
      </c>
      <c r="D10" s="101"/>
      <c r="E10" s="628" t="str">
        <f>IFERROR(VLOOKUP(B10,Datengrundlage!$A$3:$O$502,15,FALSE),"")</f>
        <v/>
      </c>
      <c r="F10" s="158" t="str">
        <f>IFERROR(VLOOKUP(B10,'Rechner_ÖR2uHALM2C.1'!$E$51:$N$250,9,FALSE),"")</f>
        <v/>
      </c>
      <c r="G10" s="158" t="str">
        <f>IFERROR(VLOOKUP(B10,'Rechner_ÖR2uHALM2C.1'!$E$51:$N$250,10,FALSE),"")</f>
        <v/>
      </c>
      <c r="H10" s="627" t="str">
        <f>IF(SUMIF('Rechner_ÖR2uHALM2C.1'!$E$51:$E$250,Übersicht!B10,'Rechner_ÖR2uHALM2C.1'!$L$51:$L$250)&gt;0,SUMIF('Rechner_ÖR2uHALM2C.1'!$E$51:$E$250,Übersicht!B10,'Rechner_ÖR2uHALM2C.1'!$L$51:$L$250),"")</f>
        <v/>
      </c>
    </row>
    <row r="11" spans="2:8" ht="30" customHeight="1" x14ac:dyDescent="0.3">
      <c r="B11" s="629"/>
      <c r="C11" s="626" t="str">
        <f>IFERROR(VLOOKUP(B11,Datengrundlage!$A$4:$M$502,2,FALSE),(""))</f>
        <v/>
      </c>
      <c r="D11" s="101"/>
      <c r="E11" s="628" t="str">
        <f>IFERROR(VLOOKUP(B11,Datengrundlage!$A$3:$O$502,15,FALSE),"")</f>
        <v/>
      </c>
      <c r="F11" s="158" t="str">
        <f>IFERROR(VLOOKUP(B11,'Rechner_ÖR2uHALM2C.1'!$E$51:$N$250,9,FALSE),"")</f>
        <v/>
      </c>
      <c r="G11" s="158" t="str">
        <f>IFERROR(VLOOKUP(B11,'Rechner_ÖR2uHALM2C.1'!$E$51:$N$250,10,FALSE),"")</f>
        <v/>
      </c>
      <c r="H11" s="627" t="str">
        <f>IF(SUMIF('Rechner_ÖR2uHALM2C.1'!$E$51:$E$250,Übersicht!B11,'Rechner_ÖR2uHALM2C.1'!$L$51:$L$250)&gt;0,SUMIF('Rechner_ÖR2uHALM2C.1'!$E$51:$E$250,Übersicht!B11,'Rechner_ÖR2uHALM2C.1'!$L$51:$L$250),"")</f>
        <v/>
      </c>
    </row>
    <row r="12" spans="2:8" ht="30" customHeight="1" x14ac:dyDescent="0.3">
      <c r="B12" s="629"/>
      <c r="C12" s="626" t="str">
        <f>IFERROR(VLOOKUP(B12,Datengrundlage!$A$4:$M$502,2,FALSE),(""))</f>
        <v/>
      </c>
      <c r="D12" s="101"/>
      <c r="E12" s="628" t="str">
        <f>IFERROR(VLOOKUP(B12,Datengrundlage!$A$3:$O$502,15,FALSE),"")</f>
        <v/>
      </c>
      <c r="F12" s="158" t="str">
        <f>IFERROR(VLOOKUP(B12,'Rechner_ÖR2uHALM2C.1'!$E$51:$N$250,9,FALSE),"")</f>
        <v/>
      </c>
      <c r="G12" s="158" t="str">
        <f>IFERROR(VLOOKUP(B12,'Rechner_ÖR2uHALM2C.1'!$E$51:$N$250,10,FALSE),"")</f>
        <v/>
      </c>
      <c r="H12" s="627" t="str">
        <f>IF(SUMIF('Rechner_ÖR2uHALM2C.1'!$E$51:$E$250,Übersicht!B12,'Rechner_ÖR2uHALM2C.1'!$L$51:$L$250)&gt;0,SUMIF('Rechner_ÖR2uHALM2C.1'!$E$51:$E$250,Übersicht!B12,'Rechner_ÖR2uHALM2C.1'!$L$51:$L$250),"")</f>
        <v/>
      </c>
    </row>
    <row r="13" spans="2:8" ht="30" customHeight="1" x14ac:dyDescent="0.3">
      <c r="B13" s="629"/>
      <c r="C13" s="626" t="str">
        <f>IFERROR(VLOOKUP(B13,Datengrundlage!$A$4:$M$502,2,FALSE),(""))</f>
        <v/>
      </c>
      <c r="D13" s="101"/>
      <c r="E13" s="628" t="str">
        <f>IFERROR(VLOOKUP(B13,Datengrundlage!$A$3:$O$502,15,FALSE),"")</f>
        <v/>
      </c>
      <c r="F13" s="158" t="str">
        <f>IFERROR(VLOOKUP(B13,'Rechner_ÖR2uHALM2C.1'!$E$51:$N$250,9,FALSE),"")</f>
        <v/>
      </c>
      <c r="G13" s="158" t="str">
        <f>IFERROR(VLOOKUP(B13,'Rechner_ÖR2uHALM2C.1'!$E$51:$N$250,10,FALSE),"")</f>
        <v/>
      </c>
      <c r="H13" s="627" t="str">
        <f>IF(SUMIF('Rechner_ÖR2uHALM2C.1'!$E$51:$E$250,Übersicht!B13,'Rechner_ÖR2uHALM2C.1'!$L$51:$L$250)&gt;0,SUMIF('Rechner_ÖR2uHALM2C.1'!$E$51:$E$250,Übersicht!B13,'Rechner_ÖR2uHALM2C.1'!$L$51:$L$250),"")</f>
        <v/>
      </c>
    </row>
    <row r="14" spans="2:8" ht="30" customHeight="1" x14ac:dyDescent="0.3">
      <c r="B14" s="629"/>
      <c r="C14" s="626" t="str">
        <f>IFERROR(VLOOKUP(B14,Datengrundlage!$A$4:$M$502,2,FALSE),(""))</f>
        <v/>
      </c>
      <c r="D14" s="101"/>
      <c r="E14" s="628" t="str">
        <f>IFERROR(VLOOKUP(B14,Datengrundlage!$A$3:$O$502,15,FALSE),"")</f>
        <v/>
      </c>
      <c r="F14" s="158" t="str">
        <f>IFERROR(VLOOKUP(B14,'Rechner_ÖR2uHALM2C.1'!$E$51:$N$250,9,FALSE),"")</f>
        <v/>
      </c>
      <c r="G14" s="158" t="str">
        <f>IFERROR(VLOOKUP(B14,'Rechner_ÖR2uHALM2C.1'!$E$51:$N$250,10,FALSE),"")</f>
        <v/>
      </c>
      <c r="H14" s="627" t="str">
        <f>IF(SUMIF('Rechner_ÖR2uHALM2C.1'!$E$51:$E$250,Übersicht!B14,'Rechner_ÖR2uHALM2C.1'!$L$51:$L$250)&gt;0,SUMIF('Rechner_ÖR2uHALM2C.1'!$E$51:$E$250,Übersicht!B14,'Rechner_ÖR2uHALM2C.1'!$L$51:$L$250),"")</f>
        <v/>
      </c>
    </row>
    <row r="15" spans="2:8" ht="30" customHeight="1" x14ac:dyDescent="0.3">
      <c r="B15" s="629"/>
      <c r="C15" s="626" t="str">
        <f>IFERROR(VLOOKUP(B15,Datengrundlage!$A$4:$M$502,2,FALSE),(""))</f>
        <v/>
      </c>
      <c r="D15" s="101"/>
      <c r="E15" s="628" t="str">
        <f>IFERROR(VLOOKUP(B15,Datengrundlage!$A$3:$O$502,15,FALSE),"")</f>
        <v/>
      </c>
      <c r="F15" s="158" t="str">
        <f>IFERROR(VLOOKUP(B15,'Rechner_ÖR2uHALM2C.1'!$E$51:$N$250,9,FALSE),"")</f>
        <v/>
      </c>
      <c r="G15" s="158" t="str">
        <f>IFERROR(VLOOKUP(B15,'Rechner_ÖR2uHALM2C.1'!$E$51:$N$250,10,FALSE),"")</f>
        <v/>
      </c>
      <c r="H15" s="627" t="str">
        <f>IF(SUMIF('Rechner_ÖR2uHALM2C.1'!$E$51:$E$250,Übersicht!B15,'Rechner_ÖR2uHALM2C.1'!$L$51:$L$250)&gt;0,SUMIF('Rechner_ÖR2uHALM2C.1'!$E$51:$E$250,Übersicht!B15,'Rechner_ÖR2uHALM2C.1'!$L$51:$L$250),"")</f>
        <v/>
      </c>
    </row>
    <row r="16" spans="2:8" ht="30" customHeight="1" x14ac:dyDescent="0.3">
      <c r="B16" s="629"/>
      <c r="C16" s="626" t="str">
        <f>IFERROR(VLOOKUP(B16,Datengrundlage!$A$4:$M$502,2,FALSE),(""))</f>
        <v/>
      </c>
      <c r="D16" s="101"/>
      <c r="E16" s="628" t="str">
        <f>IFERROR(VLOOKUP(B16,Datengrundlage!$A$3:$O$502,15,FALSE),"")</f>
        <v/>
      </c>
      <c r="F16" s="158" t="str">
        <f>IFERROR(VLOOKUP(B16,'Rechner_ÖR2uHALM2C.1'!$E$51:$N$250,9,FALSE),"")</f>
        <v/>
      </c>
      <c r="G16" s="158" t="str">
        <f>IFERROR(VLOOKUP(B16,'Rechner_ÖR2uHALM2C.1'!$E$51:$N$250,10,FALSE),"")</f>
        <v/>
      </c>
      <c r="H16" s="627" t="str">
        <f>IF(SUMIF('Rechner_ÖR2uHALM2C.1'!$E$51:$E$250,Übersicht!B16,'Rechner_ÖR2uHALM2C.1'!$L$51:$L$250)&gt;0,SUMIF('Rechner_ÖR2uHALM2C.1'!$E$51:$E$250,Übersicht!B16,'Rechner_ÖR2uHALM2C.1'!$L$51:$L$250),"")</f>
        <v/>
      </c>
    </row>
    <row r="17" spans="2:8" ht="30" customHeight="1" x14ac:dyDescent="0.3">
      <c r="B17" s="629"/>
      <c r="C17" s="626" t="str">
        <f>IFERROR(VLOOKUP(B17,Datengrundlage!$A$4:$M$502,2,FALSE),(""))</f>
        <v/>
      </c>
      <c r="D17" s="101"/>
      <c r="E17" s="628" t="str">
        <f>IFERROR(VLOOKUP(B17,Datengrundlage!$A$3:$O$502,15,FALSE),"")</f>
        <v/>
      </c>
      <c r="F17" s="158" t="str">
        <f>IFERROR(VLOOKUP(B17,'Rechner_ÖR2uHALM2C.1'!$E$51:$N$250,9,FALSE),"")</f>
        <v/>
      </c>
      <c r="G17" s="158" t="str">
        <f>IFERROR(VLOOKUP(B17,'Rechner_ÖR2uHALM2C.1'!$E$51:$N$250,10,FALSE),"")</f>
        <v/>
      </c>
      <c r="H17" s="627" t="str">
        <f>IF(SUMIF('Rechner_ÖR2uHALM2C.1'!$E$51:$E$250,Übersicht!B17,'Rechner_ÖR2uHALM2C.1'!$L$51:$L$250)&gt;0,SUMIF('Rechner_ÖR2uHALM2C.1'!$E$51:$E$250,Übersicht!B17,'Rechner_ÖR2uHALM2C.1'!$L$51:$L$250),"")</f>
        <v/>
      </c>
    </row>
    <row r="18" spans="2:8" ht="30" customHeight="1" x14ac:dyDescent="0.3">
      <c r="B18" s="629"/>
      <c r="C18" s="626" t="str">
        <f>IFERROR(VLOOKUP(B18,Datengrundlage!$A$4:$M$502,2,FALSE),(""))</f>
        <v/>
      </c>
      <c r="D18" s="101"/>
      <c r="E18" s="628" t="str">
        <f>IFERROR(VLOOKUP(B18,Datengrundlage!$A$3:$O$502,15,FALSE),"")</f>
        <v/>
      </c>
      <c r="F18" s="158" t="str">
        <f>IFERROR(VLOOKUP(B18,'Rechner_ÖR2uHALM2C.1'!$E$51:$N$250,9,FALSE),"")</f>
        <v/>
      </c>
      <c r="G18" s="158" t="str">
        <f>IFERROR(VLOOKUP(B18,'Rechner_ÖR2uHALM2C.1'!$E$51:$N$250,10,FALSE),"")</f>
        <v/>
      </c>
      <c r="H18" s="627" t="str">
        <f>IF(SUMIF('Rechner_ÖR2uHALM2C.1'!$E$51:$E$250,Übersicht!B18,'Rechner_ÖR2uHALM2C.1'!$L$51:$L$250)&gt;0,SUMIF('Rechner_ÖR2uHALM2C.1'!$E$51:$E$250,Übersicht!B18,'Rechner_ÖR2uHALM2C.1'!$L$51:$L$250),"")</f>
        <v/>
      </c>
    </row>
    <row r="19" spans="2:8" ht="30" customHeight="1" x14ac:dyDescent="0.3">
      <c r="B19" s="629"/>
      <c r="C19" s="626" t="str">
        <f>IFERROR(VLOOKUP(B19,Datengrundlage!$A$4:$M$502,2,FALSE),(""))</f>
        <v/>
      </c>
      <c r="D19" s="101"/>
      <c r="E19" s="628" t="str">
        <f>IFERROR(VLOOKUP(B19,Datengrundlage!$A$3:$O$502,15,FALSE),"")</f>
        <v/>
      </c>
      <c r="F19" s="158" t="str">
        <f>IFERROR(VLOOKUP(B19,'Rechner_ÖR2uHALM2C.1'!$E$51:$N$250,9,FALSE),"")</f>
        <v/>
      </c>
      <c r="G19" s="158" t="str">
        <f>IFERROR(VLOOKUP(B19,'Rechner_ÖR2uHALM2C.1'!$E$51:$N$250,10,FALSE),"")</f>
        <v/>
      </c>
      <c r="H19" s="627" t="str">
        <f>IF(SUMIF('Rechner_ÖR2uHALM2C.1'!$E$51:$E$250,Übersicht!B19,'Rechner_ÖR2uHALM2C.1'!$L$51:$L$250)&gt;0,SUMIF('Rechner_ÖR2uHALM2C.1'!$E$51:$E$250,Übersicht!B19,'Rechner_ÖR2uHALM2C.1'!$L$51:$L$250),"")</f>
        <v/>
      </c>
    </row>
    <row r="20" spans="2:8" ht="30" customHeight="1" x14ac:dyDescent="0.3">
      <c r="B20" s="629"/>
      <c r="C20" s="626" t="str">
        <f>IFERROR(VLOOKUP(B20,Datengrundlage!$A$4:$M$502,2,FALSE),(""))</f>
        <v/>
      </c>
      <c r="D20" s="101"/>
      <c r="E20" s="628" t="str">
        <f>IFERROR(VLOOKUP(B20,Datengrundlage!$A$3:$O$502,15,FALSE),"")</f>
        <v/>
      </c>
      <c r="F20" s="158" t="str">
        <f>IFERROR(VLOOKUP(B20,'Rechner_ÖR2uHALM2C.1'!$E$51:$N$250,9,FALSE),"")</f>
        <v/>
      </c>
      <c r="G20" s="158" t="str">
        <f>IFERROR(VLOOKUP(B20,'Rechner_ÖR2uHALM2C.1'!$E$51:$N$250,10,FALSE),"")</f>
        <v/>
      </c>
      <c r="H20" s="627" t="str">
        <f>IF(SUMIF('Rechner_ÖR2uHALM2C.1'!$E$51:$E$250,Übersicht!B20,'Rechner_ÖR2uHALM2C.1'!$L$51:$L$250)&gt;0,SUMIF('Rechner_ÖR2uHALM2C.1'!$E$51:$E$250,Übersicht!B20,'Rechner_ÖR2uHALM2C.1'!$L$51:$L$250),"")</f>
        <v/>
      </c>
    </row>
    <row r="21" spans="2:8" ht="30" customHeight="1" x14ac:dyDescent="0.3">
      <c r="B21" s="629"/>
      <c r="C21" s="626" t="str">
        <f>IFERROR(VLOOKUP(B21,Datengrundlage!$A$4:$M$502,2,FALSE),(""))</f>
        <v/>
      </c>
      <c r="D21" s="101"/>
      <c r="E21" s="628" t="str">
        <f>IFERROR(VLOOKUP(B21,Datengrundlage!$A$3:$O$502,15,FALSE),"")</f>
        <v/>
      </c>
      <c r="F21" s="158" t="str">
        <f>IFERROR(VLOOKUP(B21,'Rechner_ÖR2uHALM2C.1'!$E$51:$N$250,9,FALSE),"")</f>
        <v/>
      </c>
      <c r="G21" s="158" t="str">
        <f>IFERROR(VLOOKUP(B21,'Rechner_ÖR2uHALM2C.1'!$E$51:$N$250,10,FALSE),"")</f>
        <v/>
      </c>
      <c r="H21" s="627" t="str">
        <f>IF(SUMIF('Rechner_ÖR2uHALM2C.1'!$E$51:$E$250,Übersicht!B21,'Rechner_ÖR2uHALM2C.1'!$L$51:$L$250)&gt;0,SUMIF('Rechner_ÖR2uHALM2C.1'!$E$51:$E$250,Übersicht!B21,'Rechner_ÖR2uHALM2C.1'!$L$51:$L$250),"")</f>
        <v/>
      </c>
    </row>
    <row r="22" spans="2:8" ht="30" customHeight="1" x14ac:dyDescent="0.3">
      <c r="B22" s="629"/>
      <c r="C22" s="626" t="str">
        <f>IFERROR(VLOOKUP(B22,Datengrundlage!$A$4:$M$502,2,FALSE),(""))</f>
        <v/>
      </c>
      <c r="D22" s="101"/>
      <c r="E22" s="628" t="str">
        <f>IFERROR(VLOOKUP(B22,Datengrundlage!$A$3:$O$502,15,FALSE),"")</f>
        <v/>
      </c>
      <c r="F22" s="158" t="str">
        <f>IFERROR(VLOOKUP(B22,'Rechner_ÖR2uHALM2C.1'!$E$51:$N$250,9,FALSE),"")</f>
        <v/>
      </c>
      <c r="G22" s="158" t="str">
        <f>IFERROR(VLOOKUP(B22,'Rechner_ÖR2uHALM2C.1'!$E$51:$N$250,10,FALSE),"")</f>
        <v/>
      </c>
      <c r="H22" s="627" t="str">
        <f>IF(SUMIF('Rechner_ÖR2uHALM2C.1'!$E$51:$E$250,Übersicht!B22,'Rechner_ÖR2uHALM2C.1'!$L$51:$L$250)&gt;0,SUMIF('Rechner_ÖR2uHALM2C.1'!$E$51:$E$250,Übersicht!B22,'Rechner_ÖR2uHALM2C.1'!$L$51:$L$250),"")</f>
        <v/>
      </c>
    </row>
    <row r="23" spans="2:8" ht="30" customHeight="1" x14ac:dyDescent="0.3">
      <c r="B23" s="629"/>
      <c r="C23" s="626" t="str">
        <f>IFERROR(VLOOKUP(B23,Datengrundlage!$A$4:$M$502,2,FALSE),(""))</f>
        <v/>
      </c>
      <c r="D23" s="101"/>
      <c r="E23" s="628" t="str">
        <f>IFERROR(VLOOKUP(B23,Datengrundlage!$A$3:$O$502,15,FALSE),"")</f>
        <v/>
      </c>
      <c r="F23" s="158" t="str">
        <f>IFERROR(VLOOKUP(B23,'Rechner_ÖR2uHALM2C.1'!$E$51:$N$250,9,FALSE),"")</f>
        <v/>
      </c>
      <c r="G23" s="158" t="str">
        <f>IFERROR(VLOOKUP(B23,'Rechner_ÖR2uHALM2C.1'!$E$51:$N$250,10,FALSE),"")</f>
        <v/>
      </c>
      <c r="H23" s="627" t="str">
        <f>IF(SUMIF('Rechner_ÖR2uHALM2C.1'!$E$51:$E$250,Übersicht!B23,'Rechner_ÖR2uHALM2C.1'!$L$51:$L$250)&gt;0,SUMIF('Rechner_ÖR2uHALM2C.1'!$E$51:$E$250,Übersicht!B23,'Rechner_ÖR2uHALM2C.1'!$L$51:$L$250),"")</f>
        <v/>
      </c>
    </row>
    <row r="24" spans="2:8" ht="30" customHeight="1" x14ac:dyDescent="0.3">
      <c r="B24" s="629"/>
      <c r="C24" s="626" t="str">
        <f>IFERROR(VLOOKUP(B24,Datengrundlage!$A$4:$M$502,2,FALSE),(""))</f>
        <v/>
      </c>
      <c r="D24" s="101"/>
      <c r="E24" s="628" t="str">
        <f>IFERROR(VLOOKUP(B24,Datengrundlage!$A$3:$O$502,15,FALSE),"")</f>
        <v/>
      </c>
      <c r="F24" s="158" t="str">
        <f>IFERROR(VLOOKUP(B24,'Rechner_ÖR2uHALM2C.1'!$E$51:$N$250,9,FALSE),"")</f>
        <v/>
      </c>
      <c r="G24" s="158" t="str">
        <f>IFERROR(VLOOKUP(B24,'Rechner_ÖR2uHALM2C.1'!$E$51:$N$250,10,FALSE),"")</f>
        <v/>
      </c>
      <c r="H24" s="627" t="str">
        <f>IF(SUMIF('Rechner_ÖR2uHALM2C.1'!$E$51:$E$250,Übersicht!B24,'Rechner_ÖR2uHALM2C.1'!$L$51:$L$250)&gt;0,SUMIF('Rechner_ÖR2uHALM2C.1'!$E$51:$E$250,Übersicht!B24,'Rechner_ÖR2uHALM2C.1'!$L$51:$L$250),"")</f>
        <v/>
      </c>
    </row>
    <row r="25" spans="2:8" ht="30" customHeight="1" x14ac:dyDescent="0.3">
      <c r="B25" s="629"/>
      <c r="C25" s="626" t="str">
        <f>IFERROR(VLOOKUP(B25,Datengrundlage!$A$4:$M$502,2,FALSE),(""))</f>
        <v/>
      </c>
      <c r="D25" s="101"/>
      <c r="E25" s="628" t="str">
        <f>IFERROR(VLOOKUP(B25,Datengrundlage!$A$3:$O$502,15,FALSE),"")</f>
        <v/>
      </c>
      <c r="F25" s="158" t="str">
        <f>IFERROR(VLOOKUP(B25,'Rechner_ÖR2uHALM2C.1'!$E$51:$N$250,9,FALSE),"")</f>
        <v/>
      </c>
      <c r="G25" s="158" t="str">
        <f>IFERROR(VLOOKUP(B25,'Rechner_ÖR2uHALM2C.1'!$E$51:$N$250,10,FALSE),"")</f>
        <v/>
      </c>
      <c r="H25" s="627" t="str">
        <f>IF(SUMIF('Rechner_ÖR2uHALM2C.1'!$E$51:$E$250,Übersicht!B25,'Rechner_ÖR2uHALM2C.1'!$L$51:$L$250)&gt;0,SUMIF('Rechner_ÖR2uHALM2C.1'!$E$51:$E$250,Übersicht!B25,'Rechner_ÖR2uHALM2C.1'!$L$51:$L$250),"")</f>
        <v/>
      </c>
    </row>
    <row r="26" spans="2:8" ht="30" customHeight="1" x14ac:dyDescent="0.3">
      <c r="B26" s="629"/>
      <c r="C26" s="626" t="str">
        <f>IFERROR(VLOOKUP(B26,Datengrundlage!$A$4:$M$502,2,FALSE),(""))</f>
        <v/>
      </c>
      <c r="D26" s="101"/>
      <c r="E26" s="628" t="str">
        <f>IFERROR(VLOOKUP(B26,Datengrundlage!$A$3:$O$502,15,FALSE),"")</f>
        <v/>
      </c>
      <c r="F26" s="158" t="str">
        <f>IFERROR(VLOOKUP(B26,'Rechner_ÖR2uHALM2C.1'!$E$51:$N$250,9,FALSE),"")</f>
        <v/>
      </c>
      <c r="G26" s="158" t="str">
        <f>IFERROR(VLOOKUP(B26,'Rechner_ÖR2uHALM2C.1'!$E$51:$N$250,10,FALSE),"")</f>
        <v/>
      </c>
      <c r="H26" s="627" t="str">
        <f>IF(SUMIF('Rechner_ÖR2uHALM2C.1'!$E$51:$E$250,Übersicht!B26,'Rechner_ÖR2uHALM2C.1'!$L$51:$L$250)&gt;0,SUMIF('Rechner_ÖR2uHALM2C.1'!$E$51:$E$250,Übersicht!B26,'Rechner_ÖR2uHALM2C.1'!$L$51:$L$250),"")</f>
        <v/>
      </c>
    </row>
    <row r="27" spans="2:8" ht="30" customHeight="1" x14ac:dyDescent="0.3">
      <c r="B27" s="629"/>
      <c r="C27" s="626" t="str">
        <f>IFERROR(VLOOKUP(B27,Datengrundlage!$A$4:$M$502,2,FALSE),(""))</f>
        <v/>
      </c>
      <c r="D27" s="101"/>
      <c r="E27" s="628" t="str">
        <f>IFERROR(VLOOKUP(B27,Datengrundlage!$A$3:$O$502,15,FALSE),"")</f>
        <v/>
      </c>
      <c r="F27" s="158" t="str">
        <f>IFERROR(VLOOKUP(B27,'Rechner_ÖR2uHALM2C.1'!$E$51:$N$250,9,FALSE),"")</f>
        <v/>
      </c>
      <c r="G27" s="158" t="str">
        <f>IFERROR(VLOOKUP(B27,'Rechner_ÖR2uHALM2C.1'!$E$51:$N$250,10,FALSE),"")</f>
        <v/>
      </c>
      <c r="H27" s="627" t="str">
        <f>IF(SUMIF('Rechner_ÖR2uHALM2C.1'!$E$51:$E$250,Übersicht!B27,'Rechner_ÖR2uHALM2C.1'!$L$51:$L$250)&gt;0,SUMIF('Rechner_ÖR2uHALM2C.1'!$E$51:$E$250,Übersicht!B27,'Rechner_ÖR2uHALM2C.1'!$L$51:$L$250),"")</f>
        <v/>
      </c>
    </row>
    <row r="28" spans="2:8" ht="30" customHeight="1" x14ac:dyDescent="0.3">
      <c r="B28" s="629"/>
      <c r="C28" s="626" t="str">
        <f>IFERROR(VLOOKUP(B28,Datengrundlage!$A$4:$M$502,2,FALSE),(""))</f>
        <v/>
      </c>
      <c r="D28" s="101"/>
      <c r="E28" s="628" t="str">
        <f>IFERROR(VLOOKUP(B28,Datengrundlage!$A$3:$O$502,15,FALSE),"")</f>
        <v/>
      </c>
      <c r="F28" s="158" t="str">
        <f>IFERROR(VLOOKUP(B28,'Rechner_ÖR2uHALM2C.1'!$E$51:$N$250,9,FALSE),"")</f>
        <v/>
      </c>
      <c r="G28" s="158" t="str">
        <f>IFERROR(VLOOKUP(B28,'Rechner_ÖR2uHALM2C.1'!$E$51:$N$250,10,FALSE),"")</f>
        <v/>
      </c>
      <c r="H28" s="627" t="str">
        <f>IF(SUMIF('Rechner_ÖR2uHALM2C.1'!$E$51:$E$250,Übersicht!B28,'Rechner_ÖR2uHALM2C.1'!$L$51:$L$250)&gt;0,SUMIF('Rechner_ÖR2uHALM2C.1'!$E$51:$E$250,Übersicht!B28,'Rechner_ÖR2uHALM2C.1'!$L$51:$L$250),"")</f>
        <v/>
      </c>
    </row>
    <row r="29" spans="2:8" ht="30" customHeight="1" x14ac:dyDescent="0.3">
      <c r="B29" s="629"/>
      <c r="C29" s="626" t="str">
        <f>IFERROR(VLOOKUP(B29,Datengrundlage!$A$4:$M$502,2,FALSE),(""))</f>
        <v/>
      </c>
      <c r="D29" s="101"/>
      <c r="E29" s="628" t="str">
        <f>IFERROR(VLOOKUP(B29,Datengrundlage!$A$3:$O$502,15,FALSE),"")</f>
        <v/>
      </c>
      <c r="F29" s="158" t="str">
        <f>IFERROR(VLOOKUP(B29,'Rechner_ÖR2uHALM2C.1'!$E$51:$N$250,9,FALSE),"")</f>
        <v/>
      </c>
      <c r="G29" s="158" t="str">
        <f>IFERROR(VLOOKUP(B29,'Rechner_ÖR2uHALM2C.1'!$E$51:$N$250,10,FALSE),"")</f>
        <v/>
      </c>
      <c r="H29" s="627" t="str">
        <f>IF(SUMIF('Rechner_ÖR2uHALM2C.1'!$E$51:$E$250,Übersicht!B29,'Rechner_ÖR2uHALM2C.1'!$L$51:$L$250)&gt;0,SUMIF('Rechner_ÖR2uHALM2C.1'!$E$51:$E$250,Übersicht!B29,'Rechner_ÖR2uHALM2C.1'!$L$51:$L$250),"")</f>
        <v/>
      </c>
    </row>
    <row r="30" spans="2:8" ht="30" customHeight="1" x14ac:dyDescent="0.3">
      <c r="B30" s="629"/>
      <c r="C30" s="626" t="str">
        <f>IFERROR(VLOOKUP(B30,Datengrundlage!$A$4:$M$502,2,FALSE),(""))</f>
        <v/>
      </c>
      <c r="D30" s="101"/>
      <c r="E30" s="628" t="str">
        <f>IFERROR(VLOOKUP(B30,Datengrundlage!$A$3:$O$502,15,FALSE),"")</f>
        <v/>
      </c>
      <c r="F30" s="158" t="str">
        <f>IFERROR(VLOOKUP(B30,'Rechner_ÖR2uHALM2C.1'!$E$51:$N$250,9,FALSE),"")</f>
        <v/>
      </c>
      <c r="G30" s="158" t="str">
        <f>IFERROR(VLOOKUP(B30,'Rechner_ÖR2uHALM2C.1'!$E$51:$N$250,10,FALSE),"")</f>
        <v/>
      </c>
      <c r="H30" s="627" t="str">
        <f>IF(SUMIF('Rechner_ÖR2uHALM2C.1'!$E$51:$E$250,Übersicht!B30,'Rechner_ÖR2uHALM2C.1'!$L$51:$L$250)&gt;0,SUMIF('Rechner_ÖR2uHALM2C.1'!$E$51:$E$250,Übersicht!B30,'Rechner_ÖR2uHALM2C.1'!$L$51:$L$250),"")</f>
        <v/>
      </c>
    </row>
    <row r="31" spans="2:8" ht="15.6" x14ac:dyDescent="0.3">
      <c r="B31" s="45"/>
      <c r="C31" s="45"/>
      <c r="D31" s="45"/>
      <c r="E31" s="45"/>
      <c r="F31" s="45"/>
      <c r="G31" s="45"/>
    </row>
    <row r="32" spans="2:8" ht="15.6" x14ac:dyDescent="0.3">
      <c r="B32" s="45"/>
      <c r="C32" s="45"/>
      <c r="D32" s="45"/>
      <c r="E32" s="45"/>
      <c r="F32" s="45"/>
      <c r="G32" s="45"/>
    </row>
  </sheetData>
  <sheetProtection algorithmName="SHA-512" hashValue="esDkLZul7cfKBJdd+ATuoIIjBwgYXKpDMX1WZKfcX4nHkTtRjNv7Pb3Q8P8Q3tLovZztdQHdTZDEG+uSG2okKw==" saltValue="XmH7iSCLeuGf3owuGZ4lcQ==" spinCount="100000" sheet="1" objects="1" scenarios="1" selectLockedCells="1"/>
  <dataConsolidate>
    <dataRefs count="2">
      <dataRef ref="E50:E249" sheet="Rechner_ÖR2uHALM2C.1" r:id="rId1"/>
      <dataRef ref="E50:L249" sheet="Rechner_ÖR2uHALM2C.1" r:id="rId2"/>
    </dataRefs>
  </dataConsolidate>
  <pageMargins left="0.7" right="0.7" top="0.78740157499999996" bottom="0.78740157499999996" header="0.3" footer="0.3"/>
  <pageSetup paperSize="9" orientation="portrait"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2"/>
  <dimension ref="A1:AQ456"/>
  <sheetViews>
    <sheetView topLeftCell="W1" workbookViewId="0">
      <pane ySplit="3" topLeftCell="A4" activePane="bottomLeft" state="frozen"/>
      <selection pane="bottomLeft" sqref="A1:AQ1048576"/>
    </sheetView>
  </sheetViews>
  <sheetFormatPr baseColWidth="10" defaultRowHeight="14.4" x14ac:dyDescent="0.3"/>
  <cols>
    <col min="1" max="1" width="11.5546875" hidden="1" customWidth="1"/>
    <col min="2" max="2" width="37.109375" hidden="1" customWidth="1"/>
    <col min="3" max="5" width="11.5546875" hidden="1" customWidth="1"/>
    <col min="6" max="6" width="20.77734375" hidden="1" customWidth="1"/>
    <col min="7" max="7" width="16.109375" hidden="1" customWidth="1"/>
    <col min="8" max="26" width="11.5546875" hidden="1" customWidth="1"/>
    <col min="27" max="27" width="13" hidden="1" customWidth="1"/>
    <col min="28" max="43" width="11.5546875" hidden="1" customWidth="1"/>
    <col min="44" max="55" width="11.5546875" customWidth="1"/>
  </cols>
  <sheetData>
    <row r="1" spans="1:35" x14ac:dyDescent="0.3">
      <c r="A1" s="152" t="s">
        <v>1023</v>
      </c>
      <c r="B1" s="152"/>
      <c r="C1" s="152"/>
      <c r="D1" s="152"/>
      <c r="E1" s="152"/>
      <c r="F1" s="152"/>
      <c r="G1" s="152"/>
      <c r="H1" s="152"/>
      <c r="I1" s="152"/>
      <c r="J1" s="152"/>
      <c r="K1" s="152"/>
      <c r="L1" s="152"/>
      <c r="M1" s="152"/>
      <c r="N1" s="152"/>
      <c r="O1" s="152"/>
      <c r="P1" s="152"/>
      <c r="AB1" s="46" t="s">
        <v>51</v>
      </c>
      <c r="AI1" s="46" t="s">
        <v>536</v>
      </c>
    </row>
    <row r="2" spans="1:35" x14ac:dyDescent="0.3">
      <c r="A2" s="152"/>
      <c r="B2" s="152"/>
      <c r="C2" s="152"/>
      <c r="D2" s="152"/>
      <c r="E2" s="152"/>
      <c r="F2" s="152"/>
      <c r="G2" s="152"/>
      <c r="H2" s="152"/>
      <c r="I2" s="756" t="s">
        <v>527</v>
      </c>
      <c r="J2" s="756"/>
      <c r="K2" s="756"/>
      <c r="L2" s="756"/>
      <c r="M2" s="756"/>
      <c r="N2" s="152"/>
      <c r="O2" s="152"/>
      <c r="P2" s="152"/>
      <c r="AB2" t="s">
        <v>52</v>
      </c>
      <c r="AC2" s="4" t="s">
        <v>53</v>
      </c>
      <c r="AD2" s="4" t="s">
        <v>54</v>
      </c>
      <c r="AE2" s="4" t="s">
        <v>55</v>
      </c>
      <c r="AI2" t="s">
        <v>533</v>
      </c>
    </row>
    <row r="3" spans="1:35" x14ac:dyDescent="0.3">
      <c r="A3" s="152" t="s">
        <v>27</v>
      </c>
      <c r="B3" s="152" t="s">
        <v>28</v>
      </c>
      <c r="C3" s="152" t="s">
        <v>19</v>
      </c>
      <c r="D3" s="152" t="s">
        <v>520</v>
      </c>
      <c r="E3" s="152"/>
      <c r="F3" s="152" t="s">
        <v>201</v>
      </c>
      <c r="G3" s="152" t="s">
        <v>512</v>
      </c>
      <c r="H3" s="152" t="s">
        <v>521</v>
      </c>
      <c r="I3" s="152" t="s">
        <v>526</v>
      </c>
      <c r="J3" s="152" t="s">
        <v>24</v>
      </c>
      <c r="K3" s="152" t="s">
        <v>25</v>
      </c>
      <c r="L3" s="152" t="s">
        <v>565</v>
      </c>
      <c r="M3" s="152" t="s">
        <v>26</v>
      </c>
      <c r="N3" s="152" t="s">
        <v>29</v>
      </c>
      <c r="O3" s="152" t="s">
        <v>717</v>
      </c>
      <c r="P3" s="152" t="s">
        <v>931</v>
      </c>
      <c r="AB3" t="s">
        <v>56</v>
      </c>
      <c r="AC3" s="4" t="s">
        <v>53</v>
      </c>
      <c r="AD3" t="s">
        <v>57</v>
      </c>
      <c r="AE3" t="s">
        <v>58</v>
      </c>
      <c r="AI3" t="s">
        <v>531</v>
      </c>
    </row>
    <row r="4" spans="1:35" x14ac:dyDescent="0.3">
      <c r="A4" s="152">
        <v>60</v>
      </c>
      <c r="B4" s="152" t="s">
        <v>82</v>
      </c>
      <c r="C4" s="152" t="s">
        <v>549</v>
      </c>
      <c r="D4" s="152" t="s">
        <v>203</v>
      </c>
      <c r="E4" s="152"/>
      <c r="F4" s="152" t="s">
        <v>204</v>
      </c>
      <c r="G4" s="152"/>
      <c r="H4" s="152" t="s">
        <v>524</v>
      </c>
      <c r="I4" s="152"/>
      <c r="J4" s="152"/>
      <c r="K4" s="152"/>
      <c r="L4" s="152"/>
      <c r="M4" s="152" t="s">
        <v>569</v>
      </c>
      <c r="N4" s="152"/>
      <c r="O4" s="153" t="s">
        <v>203</v>
      </c>
      <c r="P4" s="152"/>
      <c r="AB4" t="s">
        <v>60</v>
      </c>
      <c r="AC4" t="s">
        <v>61</v>
      </c>
      <c r="AD4" t="s">
        <v>62</v>
      </c>
      <c r="AI4" t="s">
        <v>532</v>
      </c>
    </row>
    <row r="5" spans="1:35" x14ac:dyDescent="0.3">
      <c r="A5" s="152">
        <v>61</v>
      </c>
      <c r="B5" s="152" t="s">
        <v>83</v>
      </c>
      <c r="C5" s="152" t="s">
        <v>549</v>
      </c>
      <c r="D5" s="152" t="s">
        <v>203</v>
      </c>
      <c r="E5" s="152"/>
      <c r="F5" s="152" t="s">
        <v>204</v>
      </c>
      <c r="G5" s="152"/>
      <c r="H5" s="152" t="s">
        <v>524</v>
      </c>
      <c r="I5" s="152"/>
      <c r="J5" s="152"/>
      <c r="K5" s="152"/>
      <c r="L5" s="152"/>
      <c r="M5" s="152" t="s">
        <v>569</v>
      </c>
      <c r="N5" s="152"/>
      <c r="O5" s="153" t="s">
        <v>203</v>
      </c>
      <c r="P5" s="152"/>
      <c r="AB5" t="s">
        <v>67</v>
      </c>
      <c r="AC5" t="s">
        <v>55</v>
      </c>
      <c r="AD5" t="s">
        <v>522</v>
      </c>
      <c r="AE5" t="s">
        <v>523</v>
      </c>
      <c r="AI5" t="s">
        <v>534</v>
      </c>
    </row>
    <row r="6" spans="1:35" x14ac:dyDescent="0.3">
      <c r="A6" s="152">
        <v>62</v>
      </c>
      <c r="B6" s="152" t="s">
        <v>84</v>
      </c>
      <c r="C6" s="152" t="s">
        <v>549</v>
      </c>
      <c r="D6" s="152" t="s">
        <v>203</v>
      </c>
      <c r="E6" s="152"/>
      <c r="F6" s="152" t="s">
        <v>204</v>
      </c>
      <c r="G6" s="152"/>
      <c r="H6" s="152" t="s">
        <v>206</v>
      </c>
      <c r="I6" s="152"/>
      <c r="J6" s="152"/>
      <c r="K6" s="152"/>
      <c r="L6" s="152"/>
      <c r="M6" s="152" t="s">
        <v>569</v>
      </c>
      <c r="N6" s="152"/>
      <c r="O6" s="153" t="s">
        <v>203</v>
      </c>
      <c r="P6" s="152"/>
      <c r="AB6" t="s">
        <v>68</v>
      </c>
      <c r="AC6" t="s">
        <v>54</v>
      </c>
      <c r="AD6" t="s">
        <v>55</v>
      </c>
      <c r="AI6" t="s">
        <v>535</v>
      </c>
    </row>
    <row r="7" spans="1:35" x14ac:dyDescent="0.3">
      <c r="A7" s="152">
        <v>63</v>
      </c>
      <c r="B7" s="152" t="s">
        <v>85</v>
      </c>
      <c r="C7" s="152" t="s">
        <v>549</v>
      </c>
      <c r="D7" s="152" t="s">
        <v>203</v>
      </c>
      <c r="E7" s="152"/>
      <c r="F7" s="152" t="s">
        <v>204</v>
      </c>
      <c r="G7" s="152"/>
      <c r="H7" s="152" t="s">
        <v>524</v>
      </c>
      <c r="I7" s="152"/>
      <c r="J7" s="152"/>
      <c r="K7" s="152"/>
      <c r="L7" s="152"/>
      <c r="M7" s="152" t="s">
        <v>569</v>
      </c>
      <c r="N7" s="152"/>
      <c r="O7" s="153" t="s">
        <v>203</v>
      </c>
      <c r="P7" s="152"/>
      <c r="AB7" t="s">
        <v>550</v>
      </c>
      <c r="AC7" t="s">
        <v>55</v>
      </c>
      <c r="AD7" t="s">
        <v>54</v>
      </c>
    </row>
    <row r="8" spans="1:35" x14ac:dyDescent="0.3">
      <c r="A8" s="152">
        <v>64</v>
      </c>
      <c r="B8" s="152" t="s">
        <v>86</v>
      </c>
      <c r="C8" s="152" t="s">
        <v>549</v>
      </c>
      <c r="D8" s="152" t="s">
        <v>203</v>
      </c>
      <c r="E8" s="152"/>
      <c r="F8" s="152" t="s">
        <v>204</v>
      </c>
      <c r="G8" s="152"/>
      <c r="H8" s="152" t="s">
        <v>524</v>
      </c>
      <c r="I8" s="152"/>
      <c r="J8" s="152"/>
      <c r="K8" s="152"/>
      <c r="L8" s="152"/>
      <c r="M8" s="152" t="s">
        <v>569</v>
      </c>
      <c r="N8" s="152"/>
      <c r="O8" s="153" t="s">
        <v>203</v>
      </c>
      <c r="P8" s="152"/>
      <c r="AB8" t="s">
        <v>714</v>
      </c>
      <c r="AC8" t="s">
        <v>715</v>
      </c>
      <c r="AD8" t="s">
        <v>716</v>
      </c>
    </row>
    <row r="9" spans="1:35" x14ac:dyDescent="0.3">
      <c r="A9" s="152">
        <v>65</v>
      </c>
      <c r="B9" s="152" t="s">
        <v>87</v>
      </c>
      <c r="C9" s="152" t="s">
        <v>549</v>
      </c>
      <c r="D9" s="152" t="s">
        <v>203</v>
      </c>
      <c r="E9" s="152"/>
      <c r="F9" s="152" t="s">
        <v>204</v>
      </c>
      <c r="G9" s="152"/>
      <c r="H9" s="152" t="s">
        <v>524</v>
      </c>
      <c r="I9" s="152"/>
      <c r="J9" s="152"/>
      <c r="K9" s="152"/>
      <c r="L9" s="152"/>
      <c r="M9" s="152" t="s">
        <v>569</v>
      </c>
      <c r="N9" s="152"/>
      <c r="O9" s="153" t="s">
        <v>203</v>
      </c>
      <c r="P9" s="152"/>
      <c r="AB9" s="46" t="s">
        <v>541</v>
      </c>
      <c r="AI9" s="46" t="s">
        <v>537</v>
      </c>
    </row>
    <row r="10" spans="1:35" x14ac:dyDescent="0.3">
      <c r="A10" s="152">
        <v>66</v>
      </c>
      <c r="B10" s="152" t="s">
        <v>88</v>
      </c>
      <c r="C10" s="152" t="s">
        <v>549</v>
      </c>
      <c r="D10" s="152" t="s">
        <v>203</v>
      </c>
      <c r="E10" s="152"/>
      <c r="F10" s="152" t="s">
        <v>204</v>
      </c>
      <c r="G10" s="152"/>
      <c r="H10" s="152" t="s">
        <v>206</v>
      </c>
      <c r="I10" s="152"/>
      <c r="J10" s="152"/>
      <c r="K10" s="152"/>
      <c r="L10" s="152"/>
      <c r="M10" s="152" t="s">
        <v>569</v>
      </c>
      <c r="N10" s="152"/>
      <c r="O10" s="153" t="s">
        <v>203</v>
      </c>
      <c r="P10" s="152"/>
      <c r="AI10" t="s">
        <v>529</v>
      </c>
    </row>
    <row r="11" spans="1:35" x14ac:dyDescent="0.3">
      <c r="A11" s="152" t="s">
        <v>528</v>
      </c>
      <c r="B11" s="152" t="s">
        <v>89</v>
      </c>
      <c r="C11" s="152" t="s">
        <v>205</v>
      </c>
      <c r="D11" s="152" t="s">
        <v>203</v>
      </c>
      <c r="E11" s="152"/>
      <c r="F11" s="152" t="s">
        <v>204</v>
      </c>
      <c r="G11" s="152"/>
      <c r="H11" s="152" t="s">
        <v>206</v>
      </c>
      <c r="I11" s="152"/>
      <c r="J11" s="152"/>
      <c r="K11" s="152"/>
      <c r="L11" s="152"/>
      <c r="M11" s="152" t="s">
        <v>569</v>
      </c>
      <c r="N11" s="152"/>
      <c r="O11" s="153" t="s">
        <v>203</v>
      </c>
      <c r="P11" s="152"/>
      <c r="AB11" s="139" t="s">
        <v>1034</v>
      </c>
      <c r="AC11" s="138"/>
      <c r="AD11" s="138"/>
      <c r="AE11" s="138"/>
      <c r="AI11" t="s">
        <v>531</v>
      </c>
    </row>
    <row r="12" spans="1:35" x14ac:dyDescent="0.3">
      <c r="A12" s="152">
        <v>70</v>
      </c>
      <c r="B12" s="152" t="s">
        <v>90</v>
      </c>
      <c r="C12" s="152" t="s">
        <v>205</v>
      </c>
      <c r="D12" s="152" t="s">
        <v>203</v>
      </c>
      <c r="E12" s="152"/>
      <c r="F12" s="152" t="s">
        <v>204</v>
      </c>
      <c r="G12" s="152"/>
      <c r="H12" s="152" t="s">
        <v>206</v>
      </c>
      <c r="I12" s="152"/>
      <c r="J12" s="152"/>
      <c r="K12" s="152"/>
      <c r="L12" s="152"/>
      <c r="M12" s="152" t="s">
        <v>569</v>
      </c>
      <c r="N12" s="152"/>
      <c r="O12" s="153" t="s">
        <v>203</v>
      </c>
      <c r="P12" s="152"/>
      <c r="AB12" s="138" t="s">
        <v>542</v>
      </c>
      <c r="AC12" s="138" t="s">
        <v>543</v>
      </c>
      <c r="AD12" s="138" t="s">
        <v>544</v>
      </c>
      <c r="AE12" s="138" t="s">
        <v>545</v>
      </c>
      <c r="AI12" t="s">
        <v>538</v>
      </c>
    </row>
    <row r="13" spans="1:35" x14ac:dyDescent="0.3">
      <c r="A13" s="152">
        <v>71</v>
      </c>
      <c r="B13" s="152" t="s">
        <v>91</v>
      </c>
      <c r="C13" s="152" t="s">
        <v>205</v>
      </c>
      <c r="D13" s="152" t="s">
        <v>203</v>
      </c>
      <c r="E13" s="152"/>
      <c r="F13" s="152" t="s">
        <v>204</v>
      </c>
      <c r="G13" s="152"/>
      <c r="H13" s="152" t="s">
        <v>206</v>
      </c>
      <c r="I13" s="152"/>
      <c r="J13" s="152"/>
      <c r="K13" s="152"/>
      <c r="L13" s="152"/>
      <c r="M13" s="152" t="s">
        <v>569</v>
      </c>
      <c r="N13" s="152"/>
      <c r="O13" s="153" t="s">
        <v>203</v>
      </c>
      <c r="P13" s="152"/>
      <c r="AB13" s="138">
        <v>240</v>
      </c>
      <c r="AC13" s="138" t="s">
        <v>141</v>
      </c>
      <c r="AD13" s="138">
        <f>COUNTIF('Rechner_ÖR2uHALM2C.1'!$E$51:$E$250,Datengrundlage!AB13)</f>
        <v>0</v>
      </c>
      <c r="AE13" s="138">
        <f>IF(AD13&gt;=1,1,0)</f>
        <v>0</v>
      </c>
      <c r="AI13" t="s">
        <v>532</v>
      </c>
    </row>
    <row r="14" spans="1:35" x14ac:dyDescent="0.3">
      <c r="A14" s="152">
        <v>72</v>
      </c>
      <c r="B14" s="152" t="s">
        <v>92</v>
      </c>
      <c r="C14" s="152" t="s">
        <v>205</v>
      </c>
      <c r="D14" s="152" t="s">
        <v>203</v>
      </c>
      <c r="E14" s="152"/>
      <c r="F14" s="152" t="s">
        <v>204</v>
      </c>
      <c r="G14" s="152"/>
      <c r="H14" s="152" t="s">
        <v>206</v>
      </c>
      <c r="I14" s="152"/>
      <c r="J14" s="152"/>
      <c r="K14" s="152"/>
      <c r="L14" s="152"/>
      <c r="M14" s="152" t="s">
        <v>569</v>
      </c>
      <c r="N14" s="152"/>
      <c r="O14" s="153" t="s">
        <v>203</v>
      </c>
      <c r="P14" s="152"/>
      <c r="AB14" s="138">
        <v>250</v>
      </c>
      <c r="AC14" s="138" t="s">
        <v>142</v>
      </c>
      <c r="AD14" s="138">
        <f>COUNTIF('Rechner_ÖR2uHALM2C.1'!$E$51:$E$250,Datengrundlage!AB14)</f>
        <v>0</v>
      </c>
      <c r="AE14" s="138">
        <f t="shared" ref="AE14:AE18" si="0">IF(AD14&gt;=1,1,0)</f>
        <v>0</v>
      </c>
      <c r="AI14" t="s">
        <v>516</v>
      </c>
    </row>
    <row r="15" spans="1:35" x14ac:dyDescent="0.3">
      <c r="A15" s="152">
        <v>73</v>
      </c>
      <c r="B15" s="152" t="s">
        <v>93</v>
      </c>
      <c r="C15" s="152" t="s">
        <v>205</v>
      </c>
      <c r="D15" s="152" t="s">
        <v>203</v>
      </c>
      <c r="E15" s="152"/>
      <c r="F15" s="152" t="s">
        <v>204</v>
      </c>
      <c r="G15" s="152"/>
      <c r="H15" s="152" t="s">
        <v>206</v>
      </c>
      <c r="I15" s="152"/>
      <c r="J15" s="152"/>
      <c r="K15" s="152"/>
      <c r="L15" s="152"/>
      <c r="M15" s="152" t="s">
        <v>569</v>
      </c>
      <c r="N15" s="152"/>
      <c r="O15" s="153" t="s">
        <v>203</v>
      </c>
      <c r="P15" s="152"/>
      <c r="AB15" s="138">
        <v>425</v>
      </c>
      <c r="AC15" s="138" t="s">
        <v>154</v>
      </c>
      <c r="AD15" s="138">
        <f>COUNTIF('Rechner_ÖR2uHALM2C.1'!$E$51:$E$250,Datengrundlage!AB15)</f>
        <v>0</v>
      </c>
      <c r="AE15" s="138">
        <f t="shared" si="0"/>
        <v>0</v>
      </c>
      <c r="AI15" t="s">
        <v>518</v>
      </c>
    </row>
    <row r="16" spans="1:35" x14ac:dyDescent="0.3">
      <c r="A16" s="152">
        <v>74</v>
      </c>
      <c r="B16" s="152" t="s">
        <v>94</v>
      </c>
      <c r="C16" s="152" t="s">
        <v>205</v>
      </c>
      <c r="D16" s="152" t="s">
        <v>203</v>
      </c>
      <c r="E16" s="152"/>
      <c r="F16" s="152" t="s">
        <v>204</v>
      </c>
      <c r="G16" s="152"/>
      <c r="H16" s="152" t="s">
        <v>206</v>
      </c>
      <c r="I16" s="152"/>
      <c r="J16" s="152"/>
      <c r="K16" s="152"/>
      <c r="L16" s="152"/>
      <c r="M16" s="152" t="s">
        <v>569</v>
      </c>
      <c r="N16" s="152"/>
      <c r="O16" s="153" t="s">
        <v>203</v>
      </c>
      <c r="P16" s="152"/>
      <c r="AB16" s="138">
        <v>432</v>
      </c>
      <c r="AC16" s="138" t="s">
        <v>161</v>
      </c>
      <c r="AD16" s="138">
        <f>COUNTIF('Rechner_ÖR2uHALM2C.1'!$E$51:$E$250,Datengrundlage!AB16)</f>
        <v>0</v>
      </c>
      <c r="AE16" s="138">
        <f t="shared" si="0"/>
        <v>0</v>
      </c>
    </row>
    <row r="17" spans="1:36" x14ac:dyDescent="0.3">
      <c r="A17" s="152">
        <v>75</v>
      </c>
      <c r="B17" s="152" t="s">
        <v>95</v>
      </c>
      <c r="C17" s="152" t="s">
        <v>205</v>
      </c>
      <c r="D17" s="152" t="s">
        <v>203</v>
      </c>
      <c r="E17" s="152"/>
      <c r="F17" s="152" t="s">
        <v>204</v>
      </c>
      <c r="G17" s="152"/>
      <c r="H17" s="152" t="s">
        <v>206</v>
      </c>
      <c r="I17" s="152"/>
      <c r="J17" s="152"/>
      <c r="K17" s="152"/>
      <c r="L17" s="152"/>
      <c r="M17" s="152" t="s">
        <v>569</v>
      </c>
      <c r="N17" s="152"/>
      <c r="O17" s="153" t="s">
        <v>203</v>
      </c>
      <c r="P17" s="152"/>
      <c r="AB17" s="138">
        <v>434</v>
      </c>
      <c r="AC17" s="138" t="s">
        <v>163</v>
      </c>
      <c r="AD17" s="138">
        <f>COUNTIF('Rechner_ÖR2uHALM2C.1'!$E$51:$E$250,Datengrundlage!AB17)</f>
        <v>0</v>
      </c>
      <c r="AE17" s="138">
        <f t="shared" si="0"/>
        <v>0</v>
      </c>
      <c r="AI17" s="46" t="s">
        <v>539</v>
      </c>
    </row>
    <row r="18" spans="1:36" x14ac:dyDescent="0.3">
      <c r="A18" s="152">
        <v>76</v>
      </c>
      <c r="B18" s="152" t="s">
        <v>96</v>
      </c>
      <c r="C18" s="152" t="s">
        <v>205</v>
      </c>
      <c r="D18" s="152" t="s">
        <v>203</v>
      </c>
      <c r="E18" s="152"/>
      <c r="F18" s="152" t="s">
        <v>204</v>
      </c>
      <c r="G18" s="152"/>
      <c r="H18" s="152" t="s">
        <v>206</v>
      </c>
      <c r="I18" s="152"/>
      <c r="J18" s="152"/>
      <c r="K18" s="152"/>
      <c r="L18" s="152"/>
      <c r="M18" s="152" t="s">
        <v>569</v>
      </c>
      <c r="N18" s="152"/>
      <c r="O18" s="153" t="s">
        <v>203</v>
      </c>
      <c r="P18" s="152"/>
      <c r="AB18" s="138">
        <v>883</v>
      </c>
      <c r="AC18" s="138" t="s">
        <v>474</v>
      </c>
      <c r="AD18" s="138">
        <f>COUNTIF('Rechner_ÖR2uHALM2C.1'!$E$51:$E$250,Datengrundlage!AB18)</f>
        <v>0</v>
      </c>
      <c r="AE18" s="138">
        <f t="shared" si="0"/>
        <v>0</v>
      </c>
      <c r="AI18" t="s">
        <v>31</v>
      </c>
    </row>
    <row r="19" spans="1:36" x14ac:dyDescent="0.3">
      <c r="A19" s="152">
        <v>77</v>
      </c>
      <c r="B19" s="152" t="s">
        <v>97</v>
      </c>
      <c r="C19" s="152" t="s">
        <v>205</v>
      </c>
      <c r="D19" s="152" t="s">
        <v>203</v>
      </c>
      <c r="E19" s="152"/>
      <c r="F19" s="152" t="s">
        <v>204</v>
      </c>
      <c r="G19" s="152"/>
      <c r="H19" s="152" t="s">
        <v>206</v>
      </c>
      <c r="I19" s="152"/>
      <c r="J19" s="152"/>
      <c r="K19" s="152"/>
      <c r="L19" s="152"/>
      <c r="M19" s="152" t="s">
        <v>569</v>
      </c>
      <c r="N19" s="152"/>
      <c r="O19" s="153" t="s">
        <v>203</v>
      </c>
      <c r="P19" s="152"/>
      <c r="AB19" s="138" t="s">
        <v>546</v>
      </c>
      <c r="AC19" s="138"/>
      <c r="AD19" s="138"/>
      <c r="AE19" s="138">
        <f>SUM(AE13:AE18)</f>
        <v>0</v>
      </c>
      <c r="AI19" t="s">
        <v>533</v>
      </c>
    </row>
    <row r="20" spans="1:36" x14ac:dyDescent="0.3">
      <c r="A20" s="152">
        <v>78</v>
      </c>
      <c r="B20" s="154" t="s">
        <v>98</v>
      </c>
      <c r="C20" s="152" t="s">
        <v>205</v>
      </c>
      <c r="D20" s="152" t="s">
        <v>203</v>
      </c>
      <c r="E20" s="152"/>
      <c r="F20" s="152" t="s">
        <v>204</v>
      </c>
      <c r="G20" s="152"/>
      <c r="H20" s="152" t="s">
        <v>206</v>
      </c>
      <c r="I20" s="152"/>
      <c r="J20" s="155"/>
      <c r="K20" s="152"/>
      <c r="L20" s="152"/>
      <c r="M20" s="152" t="s">
        <v>569</v>
      </c>
      <c r="N20" s="152"/>
      <c r="O20" s="153" t="s">
        <v>203</v>
      </c>
      <c r="P20" s="152"/>
      <c r="AB20" s="138" t="s">
        <v>547</v>
      </c>
      <c r="AC20" s="138"/>
      <c r="AD20" s="138"/>
      <c r="AE20" s="138">
        <f>IF(AE19&gt;1,AE19-1,0)</f>
        <v>0</v>
      </c>
      <c r="AI20" t="s">
        <v>515</v>
      </c>
    </row>
    <row r="21" spans="1:36" x14ac:dyDescent="0.3">
      <c r="A21" s="152">
        <v>79</v>
      </c>
      <c r="B21" s="154" t="s">
        <v>99</v>
      </c>
      <c r="C21" s="152" t="s">
        <v>205</v>
      </c>
      <c r="D21" s="152" t="s">
        <v>203</v>
      </c>
      <c r="E21" s="152"/>
      <c r="F21" s="152" t="s">
        <v>204</v>
      </c>
      <c r="G21" s="152"/>
      <c r="H21" s="152"/>
      <c r="I21" s="152"/>
      <c r="J21" s="155"/>
      <c r="K21" s="152"/>
      <c r="L21" s="152"/>
      <c r="M21" s="152" t="s">
        <v>569</v>
      </c>
      <c r="N21" s="152"/>
      <c r="O21" s="153" t="s">
        <v>203</v>
      </c>
      <c r="P21" s="152"/>
      <c r="AI21" t="s">
        <v>517</v>
      </c>
    </row>
    <row r="22" spans="1:36" x14ac:dyDescent="0.3">
      <c r="A22" s="152">
        <v>80</v>
      </c>
      <c r="B22" s="152" t="s">
        <v>100</v>
      </c>
      <c r="C22" s="152" t="s">
        <v>205</v>
      </c>
      <c r="D22" s="152" t="s">
        <v>203</v>
      </c>
      <c r="E22" s="152"/>
      <c r="F22" s="152" t="s">
        <v>204</v>
      </c>
      <c r="G22" s="152"/>
      <c r="H22" s="152"/>
      <c r="I22" s="152"/>
      <c r="J22" s="152"/>
      <c r="K22" s="152"/>
      <c r="L22" s="152"/>
      <c r="M22" s="152" t="s">
        <v>569</v>
      </c>
      <c r="N22" s="152"/>
      <c r="O22" s="153" t="s">
        <v>203</v>
      </c>
      <c r="P22" s="152"/>
      <c r="AI22" t="s">
        <v>517</v>
      </c>
    </row>
    <row r="23" spans="1:36" x14ac:dyDescent="0.3">
      <c r="A23" s="152">
        <v>98</v>
      </c>
      <c r="B23" s="152" t="s">
        <v>101</v>
      </c>
      <c r="C23" s="152" t="s">
        <v>205</v>
      </c>
      <c r="D23" s="152" t="s">
        <v>203</v>
      </c>
      <c r="E23" s="152"/>
      <c r="F23" s="152" t="s">
        <v>204</v>
      </c>
      <c r="G23" s="152"/>
      <c r="H23" s="152" t="s">
        <v>206</v>
      </c>
      <c r="I23" s="152"/>
      <c r="J23" s="152"/>
      <c r="K23" s="152"/>
      <c r="L23" s="152"/>
      <c r="M23" s="152" t="s">
        <v>569</v>
      </c>
      <c r="N23" s="152"/>
      <c r="O23" s="153" t="s">
        <v>203</v>
      </c>
      <c r="P23" s="152"/>
      <c r="AB23" s="137" t="s">
        <v>1035</v>
      </c>
      <c r="AC23" s="138"/>
      <c r="AD23" s="138"/>
      <c r="AE23" s="138"/>
      <c r="AI23" t="s">
        <v>519</v>
      </c>
    </row>
    <row r="24" spans="1:36" x14ac:dyDescent="0.3">
      <c r="A24" s="152">
        <v>99</v>
      </c>
      <c r="B24" s="152" t="s">
        <v>102</v>
      </c>
      <c r="C24" s="152" t="s">
        <v>205</v>
      </c>
      <c r="D24" s="152" t="s">
        <v>203</v>
      </c>
      <c r="E24" s="152"/>
      <c r="F24" s="152" t="s">
        <v>204</v>
      </c>
      <c r="G24" s="152"/>
      <c r="H24" s="152" t="s">
        <v>206</v>
      </c>
      <c r="I24" s="152"/>
      <c r="J24" s="152"/>
      <c r="K24" s="152"/>
      <c r="L24" s="152"/>
      <c r="M24" s="152" t="s">
        <v>569</v>
      </c>
      <c r="N24" s="152"/>
      <c r="O24" s="153" t="s">
        <v>203</v>
      </c>
      <c r="P24" s="152"/>
      <c r="AB24" s="138" t="s">
        <v>542</v>
      </c>
      <c r="AC24" s="138" t="s">
        <v>543</v>
      </c>
      <c r="AD24" s="138" t="s">
        <v>544</v>
      </c>
      <c r="AE24" s="138" t="s">
        <v>545</v>
      </c>
    </row>
    <row r="25" spans="1:36" x14ac:dyDescent="0.3">
      <c r="A25" s="152">
        <v>81</v>
      </c>
      <c r="B25" s="152" t="s">
        <v>103</v>
      </c>
      <c r="C25" s="152" t="s">
        <v>205</v>
      </c>
      <c r="D25" s="152" t="s">
        <v>206</v>
      </c>
      <c r="E25" s="152" t="s">
        <v>207</v>
      </c>
      <c r="F25" s="152" t="s">
        <v>204</v>
      </c>
      <c r="G25" s="152"/>
      <c r="H25" s="152" t="s">
        <v>206</v>
      </c>
      <c r="I25" s="152"/>
      <c r="J25" s="152"/>
      <c r="K25" s="152"/>
      <c r="L25" s="152"/>
      <c r="M25" s="152" t="s">
        <v>569</v>
      </c>
      <c r="N25" s="152"/>
      <c r="O25" s="153" t="s">
        <v>203</v>
      </c>
      <c r="P25" s="152"/>
      <c r="AB25" s="138">
        <v>125</v>
      </c>
      <c r="AC25" s="138" t="s">
        <v>124</v>
      </c>
      <c r="AD25" s="138">
        <f>COUNTIF('Rechner_ÖR2uHALM2C.1'!$E$51:$E$250,Datengrundlage!AB25)</f>
        <v>0</v>
      </c>
      <c r="AE25" s="138">
        <f t="shared" ref="AE25:AE39" si="1">IF(AD25&gt;=1,1,0)</f>
        <v>0</v>
      </c>
      <c r="AI25" s="46" t="s">
        <v>23</v>
      </c>
    </row>
    <row r="26" spans="1:36" x14ac:dyDescent="0.3">
      <c r="A26" s="152">
        <v>82</v>
      </c>
      <c r="B26" s="152" t="s">
        <v>104</v>
      </c>
      <c r="C26" s="152" t="s">
        <v>205</v>
      </c>
      <c r="D26" s="152" t="s">
        <v>206</v>
      </c>
      <c r="E26" s="152" t="s">
        <v>208</v>
      </c>
      <c r="F26" s="152" t="s">
        <v>204</v>
      </c>
      <c r="G26" s="152"/>
      <c r="H26" s="152" t="s">
        <v>206</v>
      </c>
      <c r="I26" s="152"/>
      <c r="J26" s="152"/>
      <c r="K26" s="152"/>
      <c r="L26" s="152"/>
      <c r="M26" s="152" t="s">
        <v>569</v>
      </c>
      <c r="N26" s="152"/>
      <c r="O26" s="153" t="s">
        <v>203</v>
      </c>
      <c r="P26" s="152"/>
      <c r="AB26" s="138">
        <v>126</v>
      </c>
      <c r="AC26" s="138" t="s">
        <v>125</v>
      </c>
      <c r="AD26" s="138">
        <f>COUNTIF('Rechner_ÖR2uHALM2C.1'!$E$51:$E$250,Datengrundlage!AB26)</f>
        <v>0</v>
      </c>
      <c r="AE26" s="138">
        <f t="shared" si="1"/>
        <v>0</v>
      </c>
      <c r="AI26" t="s">
        <v>557</v>
      </c>
      <c r="AJ26">
        <f>COUNTIF('Rechner_ÖR2uHALM2C.1'!AF51:AF250,"")</f>
        <v>200</v>
      </c>
    </row>
    <row r="27" spans="1:36" x14ac:dyDescent="0.3">
      <c r="A27" s="152">
        <v>83</v>
      </c>
      <c r="B27" s="152" t="s">
        <v>105</v>
      </c>
      <c r="C27" s="152" t="s">
        <v>205</v>
      </c>
      <c r="D27" s="152" t="s">
        <v>206</v>
      </c>
      <c r="E27" s="152"/>
      <c r="F27" s="152" t="s">
        <v>204</v>
      </c>
      <c r="G27" s="152"/>
      <c r="H27" s="152" t="s">
        <v>206</v>
      </c>
      <c r="I27" s="152"/>
      <c r="J27" s="152"/>
      <c r="K27" s="152"/>
      <c r="L27" s="152"/>
      <c r="M27" s="152" t="s">
        <v>569</v>
      </c>
      <c r="N27" s="152"/>
      <c r="O27" s="153" t="s">
        <v>203</v>
      </c>
      <c r="P27" s="152"/>
      <c r="AB27" s="138">
        <v>144</v>
      </c>
      <c r="AC27" s="138" t="s">
        <v>38</v>
      </c>
      <c r="AD27" s="138">
        <f>COUNTIF('Rechner_ÖR2uHALM2C.1'!$E$51:$E$250,Datengrundlage!AB27)</f>
        <v>0</v>
      </c>
      <c r="AE27" s="138">
        <f t="shared" si="1"/>
        <v>0</v>
      </c>
    </row>
    <row r="28" spans="1:36" x14ac:dyDescent="0.3">
      <c r="A28" s="152">
        <v>84</v>
      </c>
      <c r="B28" s="154" t="s">
        <v>106</v>
      </c>
      <c r="C28" s="152" t="s">
        <v>205</v>
      </c>
      <c r="D28" s="152" t="s">
        <v>206</v>
      </c>
      <c r="E28" s="152"/>
      <c r="F28" s="152" t="s">
        <v>204</v>
      </c>
      <c r="G28" s="152"/>
      <c r="H28" s="152" t="s">
        <v>524</v>
      </c>
      <c r="I28" s="152"/>
      <c r="J28" s="155"/>
      <c r="K28" s="152"/>
      <c r="L28" s="152"/>
      <c r="M28" s="152" t="s">
        <v>569</v>
      </c>
      <c r="N28" s="152"/>
      <c r="O28" s="153" t="s">
        <v>203</v>
      </c>
      <c r="P28" s="152"/>
      <c r="AB28" s="138">
        <v>145</v>
      </c>
      <c r="AC28" s="138" t="s">
        <v>127</v>
      </c>
      <c r="AD28" s="138">
        <f>COUNTIF('Rechner_ÖR2uHALM2C.1'!$E$51:$E$250,Datengrundlage!AB28)</f>
        <v>0</v>
      </c>
      <c r="AE28" s="138">
        <f t="shared" si="1"/>
        <v>0</v>
      </c>
    </row>
    <row r="29" spans="1:36" x14ac:dyDescent="0.3">
      <c r="A29" s="152">
        <v>88</v>
      </c>
      <c r="B29" s="154" t="s">
        <v>107</v>
      </c>
      <c r="C29" s="152" t="s">
        <v>549</v>
      </c>
      <c r="D29" s="152" t="s">
        <v>206</v>
      </c>
      <c r="E29" s="152"/>
      <c r="F29" s="152" t="s">
        <v>204</v>
      </c>
      <c r="G29" s="152"/>
      <c r="H29" s="152" t="s">
        <v>525</v>
      </c>
      <c r="I29" s="152"/>
      <c r="J29" s="152"/>
      <c r="K29" s="152"/>
      <c r="L29" s="152"/>
      <c r="M29" s="152" t="s">
        <v>569</v>
      </c>
      <c r="N29" s="152"/>
      <c r="O29" s="153" t="s">
        <v>203</v>
      </c>
      <c r="P29" s="152"/>
      <c r="AB29" s="138">
        <v>150</v>
      </c>
      <c r="AC29" s="138" t="s">
        <v>129</v>
      </c>
      <c r="AD29" s="138">
        <f>COUNTIF('Rechner_ÖR2uHALM2C.1'!$E$51:$E$250,Datengrundlage!AB29)</f>
        <v>0</v>
      </c>
      <c r="AE29" s="138">
        <f t="shared" si="1"/>
        <v>0</v>
      </c>
    </row>
    <row r="30" spans="1:36" x14ac:dyDescent="0.3">
      <c r="A30" s="152">
        <v>89</v>
      </c>
      <c r="B30" s="154" t="s">
        <v>108</v>
      </c>
      <c r="C30" s="152" t="s">
        <v>549</v>
      </c>
      <c r="D30" s="152" t="s">
        <v>206</v>
      </c>
      <c r="E30" s="152"/>
      <c r="F30" s="152" t="s">
        <v>204</v>
      </c>
      <c r="G30" s="152"/>
      <c r="H30" s="152" t="s">
        <v>525</v>
      </c>
      <c r="I30" s="152"/>
      <c r="J30" s="152"/>
      <c r="K30" s="152"/>
      <c r="L30" s="152"/>
      <c r="M30" s="152" t="s">
        <v>569</v>
      </c>
      <c r="N30" s="152"/>
      <c r="O30" s="153" t="s">
        <v>203</v>
      </c>
      <c r="P30" s="152"/>
      <c r="AB30" s="138">
        <v>910</v>
      </c>
      <c r="AC30" s="138" t="s">
        <v>184</v>
      </c>
      <c r="AD30" s="138">
        <f>COUNTIF('Rechner_ÖR2uHALM2C.1'!$E$51:$E$250,Datengrundlage!AB30)</f>
        <v>0</v>
      </c>
      <c r="AE30" s="138">
        <f t="shared" si="1"/>
        <v>0</v>
      </c>
    </row>
    <row r="31" spans="1:36" x14ac:dyDescent="0.3">
      <c r="A31" s="152">
        <v>90</v>
      </c>
      <c r="B31" s="154" t="s">
        <v>109</v>
      </c>
      <c r="C31" s="152" t="s">
        <v>549</v>
      </c>
      <c r="D31" s="152" t="s">
        <v>206</v>
      </c>
      <c r="E31" s="152"/>
      <c r="F31" s="152" t="s">
        <v>204</v>
      </c>
      <c r="G31" s="152"/>
      <c r="H31" s="152" t="s">
        <v>525</v>
      </c>
      <c r="I31" s="152"/>
      <c r="J31" s="155"/>
      <c r="K31" s="152"/>
      <c r="L31" s="152"/>
      <c r="M31" s="152" t="s">
        <v>569</v>
      </c>
      <c r="N31" s="152"/>
      <c r="O31" s="153" t="s">
        <v>203</v>
      </c>
      <c r="P31" s="152"/>
      <c r="AB31" s="138">
        <v>912</v>
      </c>
      <c r="AC31" s="138" t="s">
        <v>186</v>
      </c>
      <c r="AD31" s="138">
        <f>COUNTIF('Rechner_ÖR2uHALM2C.1'!$E$51:$E$250,Datengrundlage!AB31)</f>
        <v>0</v>
      </c>
      <c r="AE31" s="138">
        <f t="shared" si="1"/>
        <v>0</v>
      </c>
    </row>
    <row r="32" spans="1:36" x14ac:dyDescent="0.3">
      <c r="A32" s="152">
        <v>91</v>
      </c>
      <c r="B32" s="154" t="s">
        <v>110</v>
      </c>
      <c r="C32" s="152" t="s">
        <v>209</v>
      </c>
      <c r="D32" s="152" t="s">
        <v>206</v>
      </c>
      <c r="E32" s="152"/>
      <c r="F32" s="152" t="s">
        <v>204</v>
      </c>
      <c r="G32" s="152"/>
      <c r="H32" s="152" t="s">
        <v>525</v>
      </c>
      <c r="I32" s="152"/>
      <c r="J32" s="155"/>
      <c r="K32" s="152"/>
      <c r="L32" s="152"/>
      <c r="M32" s="152" t="s">
        <v>569</v>
      </c>
      <c r="N32" s="152"/>
      <c r="O32" s="153" t="s">
        <v>203</v>
      </c>
      <c r="P32" s="152"/>
      <c r="AB32" s="138">
        <v>913</v>
      </c>
      <c r="AC32" s="138" t="s">
        <v>187</v>
      </c>
      <c r="AD32" s="138">
        <f>COUNTIF('Rechner_ÖR2uHALM2C.1'!$E$51:$E$250,Datengrundlage!AB32)</f>
        <v>0</v>
      </c>
      <c r="AE32" s="138">
        <f t="shared" si="1"/>
        <v>0</v>
      </c>
    </row>
    <row r="33" spans="1:31" x14ac:dyDescent="0.3">
      <c r="A33" s="152">
        <v>92</v>
      </c>
      <c r="B33" s="154" t="s">
        <v>111</v>
      </c>
      <c r="C33" s="152" t="s">
        <v>209</v>
      </c>
      <c r="D33" s="152" t="s">
        <v>206</v>
      </c>
      <c r="E33" s="152"/>
      <c r="F33" s="152" t="s">
        <v>204</v>
      </c>
      <c r="G33" s="152"/>
      <c r="H33" s="152" t="s">
        <v>525</v>
      </c>
      <c r="I33" s="152"/>
      <c r="J33" s="155"/>
      <c r="K33" s="152"/>
      <c r="L33" s="152"/>
      <c r="M33" s="152" t="s">
        <v>569</v>
      </c>
      <c r="N33" s="152"/>
      <c r="O33" s="153" t="s">
        <v>203</v>
      </c>
      <c r="P33" s="152"/>
      <c r="AB33" s="138">
        <v>914</v>
      </c>
      <c r="AC33" s="138" t="s">
        <v>188</v>
      </c>
      <c r="AD33" s="138">
        <f>COUNTIF('Rechner_ÖR2uHALM2C.1'!$E$51:$E$250,Datengrundlage!AB33)</f>
        <v>0</v>
      </c>
      <c r="AE33" s="138">
        <f t="shared" si="1"/>
        <v>0</v>
      </c>
    </row>
    <row r="34" spans="1:31" x14ac:dyDescent="0.3">
      <c r="A34" s="152">
        <v>93</v>
      </c>
      <c r="B34" s="154" t="s">
        <v>112</v>
      </c>
      <c r="C34" s="152" t="s">
        <v>210</v>
      </c>
      <c r="D34" s="152" t="s">
        <v>206</v>
      </c>
      <c r="E34" s="152"/>
      <c r="F34" s="152" t="s">
        <v>204</v>
      </c>
      <c r="G34" s="152"/>
      <c r="H34" s="152" t="s">
        <v>525</v>
      </c>
      <c r="I34" s="152"/>
      <c r="J34" s="152"/>
      <c r="K34" s="152"/>
      <c r="L34" s="152"/>
      <c r="M34" s="152" t="s">
        <v>569</v>
      </c>
      <c r="N34" s="152"/>
      <c r="O34" s="153" t="s">
        <v>203</v>
      </c>
      <c r="P34" s="152"/>
      <c r="W34" s="46"/>
      <c r="AB34" s="138">
        <v>917</v>
      </c>
      <c r="AC34" s="138" t="s">
        <v>189</v>
      </c>
      <c r="AD34" s="138">
        <f>COUNTIF('Rechner_ÖR2uHALM2C.1'!$E$51:$E$250,Datengrundlage!AB34)</f>
        <v>0</v>
      </c>
      <c r="AE34" s="138">
        <f t="shared" si="1"/>
        <v>0</v>
      </c>
    </row>
    <row r="35" spans="1:31" x14ac:dyDescent="0.3">
      <c r="A35" s="152">
        <v>94</v>
      </c>
      <c r="B35" s="152" t="s">
        <v>113</v>
      </c>
      <c r="C35" s="152" t="s">
        <v>205</v>
      </c>
      <c r="D35" s="152" t="s">
        <v>206</v>
      </c>
      <c r="E35" s="152" t="s">
        <v>207</v>
      </c>
      <c r="F35" s="152" t="s">
        <v>204</v>
      </c>
      <c r="G35" s="152"/>
      <c r="H35" s="152" t="s">
        <v>525</v>
      </c>
      <c r="I35" s="152"/>
      <c r="J35" s="152"/>
      <c r="K35" s="152"/>
      <c r="L35" s="152"/>
      <c r="M35" s="152" t="s">
        <v>569</v>
      </c>
      <c r="N35" s="152"/>
      <c r="O35" s="153" t="s">
        <v>203</v>
      </c>
      <c r="P35" s="152"/>
      <c r="AB35" s="138">
        <v>702</v>
      </c>
      <c r="AC35" s="138" t="s">
        <v>304</v>
      </c>
      <c r="AD35" s="138">
        <f>COUNTIF('Rechner_ÖR2uHALM2C.1'!$E$51:$E$250,Datengrundlage!AB35)</f>
        <v>0</v>
      </c>
      <c r="AE35" s="138">
        <f t="shared" si="1"/>
        <v>0</v>
      </c>
    </row>
    <row r="36" spans="1:31" x14ac:dyDescent="0.3">
      <c r="A36" s="152">
        <v>95</v>
      </c>
      <c r="B36" s="152" t="s">
        <v>114</v>
      </c>
      <c r="C36" s="152" t="s">
        <v>210</v>
      </c>
      <c r="D36" s="152" t="s">
        <v>206</v>
      </c>
      <c r="E36" s="152" t="s">
        <v>207</v>
      </c>
      <c r="F36" s="152" t="s">
        <v>204</v>
      </c>
      <c r="G36" s="152"/>
      <c r="H36" s="152" t="s">
        <v>525</v>
      </c>
      <c r="I36" s="152"/>
      <c r="J36" s="152"/>
      <c r="K36" s="152"/>
      <c r="L36" s="152"/>
      <c r="M36" s="152" t="s">
        <v>569</v>
      </c>
      <c r="N36" s="152"/>
      <c r="O36" s="153" t="s">
        <v>203</v>
      </c>
      <c r="P36" s="152"/>
      <c r="AB36" s="138">
        <v>866</v>
      </c>
      <c r="AC36" s="138" t="s">
        <v>414</v>
      </c>
      <c r="AD36" s="138">
        <f>COUNTIF('Rechner_ÖR2uHALM2C.1'!$E$51:$E$250,Datengrundlage!AB36)</f>
        <v>0</v>
      </c>
      <c r="AE36" s="138">
        <f t="shared" si="1"/>
        <v>0</v>
      </c>
    </row>
    <row r="37" spans="1:31" x14ac:dyDescent="0.3">
      <c r="A37" s="152">
        <v>96</v>
      </c>
      <c r="B37" s="152" t="s">
        <v>115</v>
      </c>
      <c r="C37" s="152" t="s">
        <v>205</v>
      </c>
      <c r="D37" s="152" t="s">
        <v>206</v>
      </c>
      <c r="E37" s="152" t="s">
        <v>207</v>
      </c>
      <c r="F37" s="152" t="s">
        <v>204</v>
      </c>
      <c r="G37" s="152"/>
      <c r="H37" s="152" t="s">
        <v>525</v>
      </c>
      <c r="I37" s="152"/>
      <c r="J37" s="152"/>
      <c r="K37" s="152"/>
      <c r="L37" s="152"/>
      <c r="M37" s="152" t="s">
        <v>569</v>
      </c>
      <c r="N37" s="152"/>
      <c r="O37" s="153" t="s">
        <v>203</v>
      </c>
      <c r="P37" s="152"/>
      <c r="AB37" s="138">
        <v>871</v>
      </c>
      <c r="AC37" s="138" t="s">
        <v>415</v>
      </c>
      <c r="AD37" s="138">
        <f>COUNTIF('Rechner_ÖR2uHALM2C.1'!$E$51:$E$250,Datengrundlage!AB37)</f>
        <v>0</v>
      </c>
      <c r="AE37" s="138">
        <f t="shared" si="1"/>
        <v>0</v>
      </c>
    </row>
    <row r="38" spans="1:31" x14ac:dyDescent="0.3">
      <c r="A38" s="152">
        <v>97</v>
      </c>
      <c r="B38" s="152" t="s">
        <v>116</v>
      </c>
      <c r="C38" s="152" t="s">
        <v>205</v>
      </c>
      <c r="D38" s="152" t="s">
        <v>206</v>
      </c>
      <c r="E38" s="152" t="s">
        <v>207</v>
      </c>
      <c r="F38" s="152" t="s">
        <v>204</v>
      </c>
      <c r="G38" s="152"/>
      <c r="H38" s="152" t="s">
        <v>525</v>
      </c>
      <c r="I38" s="152"/>
      <c r="J38" s="152"/>
      <c r="K38" s="152"/>
      <c r="L38" s="152"/>
      <c r="M38" s="152" t="s">
        <v>569</v>
      </c>
      <c r="N38" s="152"/>
      <c r="O38" s="153" t="s">
        <v>203</v>
      </c>
      <c r="P38" s="152"/>
      <c r="AB38" s="138">
        <v>882</v>
      </c>
      <c r="AC38" s="138" t="s">
        <v>473</v>
      </c>
      <c r="AD38" s="138">
        <f>COUNTIF('Rechner_ÖR2uHALM2C.1'!$E$51:$E$250,Datengrundlage!AB38)</f>
        <v>0</v>
      </c>
      <c r="AE38" s="138">
        <f t="shared" si="1"/>
        <v>0</v>
      </c>
    </row>
    <row r="39" spans="1:31" x14ac:dyDescent="0.3">
      <c r="A39" s="152">
        <v>112</v>
      </c>
      <c r="B39" s="152" t="s">
        <v>117</v>
      </c>
      <c r="C39" s="152" t="s">
        <v>202</v>
      </c>
      <c r="D39" s="152" t="s">
        <v>206</v>
      </c>
      <c r="E39" s="152" t="s">
        <v>211</v>
      </c>
      <c r="F39" s="152" t="s">
        <v>31</v>
      </c>
      <c r="G39" s="152" t="s">
        <v>31</v>
      </c>
      <c r="H39" s="152" t="s">
        <v>206</v>
      </c>
      <c r="I39" s="152"/>
      <c r="J39" s="152"/>
      <c r="K39" s="152"/>
      <c r="L39" s="152"/>
      <c r="M39" s="152">
        <v>0.1</v>
      </c>
      <c r="N39" s="152"/>
      <c r="O39" s="153" t="s">
        <v>719</v>
      </c>
      <c r="P39" s="152"/>
      <c r="AB39" s="138">
        <v>941</v>
      </c>
      <c r="AC39" s="138" t="s">
        <v>492</v>
      </c>
      <c r="AD39" s="138">
        <f>COUNTIF('Rechner_ÖR2uHALM2C.1'!$E$51:$E$250,Datengrundlage!AB39)</f>
        <v>0</v>
      </c>
      <c r="AE39" s="138">
        <f t="shared" si="1"/>
        <v>0</v>
      </c>
    </row>
    <row r="40" spans="1:31" x14ac:dyDescent="0.3">
      <c r="A40" s="152">
        <v>113</v>
      </c>
      <c r="B40" s="152" t="s">
        <v>118</v>
      </c>
      <c r="C40" s="152" t="s">
        <v>202</v>
      </c>
      <c r="D40" s="152" t="s">
        <v>206</v>
      </c>
      <c r="E40" s="152" t="s">
        <v>211</v>
      </c>
      <c r="F40" s="152" t="s">
        <v>31</v>
      </c>
      <c r="G40" s="152" t="s">
        <v>31</v>
      </c>
      <c r="H40" s="152" t="s">
        <v>206</v>
      </c>
      <c r="I40" s="152"/>
      <c r="J40" s="152"/>
      <c r="K40" s="152" t="s">
        <v>30</v>
      </c>
      <c r="L40" s="152"/>
      <c r="M40" s="152">
        <v>0.14000000000000001</v>
      </c>
      <c r="N40" s="152"/>
      <c r="O40" s="153" t="s">
        <v>720</v>
      </c>
      <c r="P40" s="152"/>
      <c r="AB40" s="138" t="s">
        <v>546</v>
      </c>
      <c r="AC40" s="138"/>
      <c r="AD40" s="138"/>
      <c r="AE40" s="138">
        <f>SUM(AE25:AE39)</f>
        <v>0</v>
      </c>
    </row>
    <row r="41" spans="1:31" x14ac:dyDescent="0.3">
      <c r="A41" s="152">
        <v>114</v>
      </c>
      <c r="B41" s="152" t="s">
        <v>119</v>
      </c>
      <c r="C41" s="152" t="s">
        <v>202</v>
      </c>
      <c r="D41" s="152" t="s">
        <v>206</v>
      </c>
      <c r="E41" s="152" t="s">
        <v>211</v>
      </c>
      <c r="F41" s="152" t="s">
        <v>31</v>
      </c>
      <c r="G41" s="152" t="s">
        <v>31</v>
      </c>
      <c r="H41" s="152" t="s">
        <v>206</v>
      </c>
      <c r="I41" s="152"/>
      <c r="J41" s="152"/>
      <c r="K41" s="152"/>
      <c r="L41" s="152"/>
      <c r="M41" s="152">
        <v>0.12</v>
      </c>
      <c r="N41" s="152"/>
      <c r="O41" s="153" t="s">
        <v>721</v>
      </c>
      <c r="P41" s="152"/>
      <c r="AB41" s="138" t="s">
        <v>547</v>
      </c>
      <c r="AC41" s="138"/>
      <c r="AD41" s="138"/>
      <c r="AE41" s="138">
        <f>IF(AE40&gt;1,AE40-1,0)</f>
        <v>0</v>
      </c>
    </row>
    <row r="42" spans="1:31" x14ac:dyDescent="0.3">
      <c r="A42" s="152">
        <v>115</v>
      </c>
      <c r="B42" s="152" t="s">
        <v>32</v>
      </c>
      <c r="C42" s="152" t="s">
        <v>202</v>
      </c>
      <c r="D42" s="152" t="s">
        <v>206</v>
      </c>
      <c r="E42" s="152" t="s">
        <v>211</v>
      </c>
      <c r="F42" s="152" t="s">
        <v>31</v>
      </c>
      <c r="G42" s="152" t="s">
        <v>31</v>
      </c>
      <c r="H42" s="152" t="s">
        <v>206</v>
      </c>
      <c r="I42" s="152"/>
      <c r="J42" s="152"/>
      <c r="K42" s="152"/>
      <c r="L42" s="152"/>
      <c r="M42" s="152">
        <v>0.12</v>
      </c>
      <c r="N42" s="152"/>
      <c r="O42" s="153" t="s">
        <v>719</v>
      </c>
      <c r="P42" s="152"/>
    </row>
    <row r="43" spans="1:31" x14ac:dyDescent="0.3">
      <c r="A43" s="152">
        <v>116</v>
      </c>
      <c r="B43" s="152" t="s">
        <v>120</v>
      </c>
      <c r="C43" s="152" t="s">
        <v>202</v>
      </c>
      <c r="D43" s="152" t="s">
        <v>206</v>
      </c>
      <c r="E43" s="152" t="s">
        <v>211</v>
      </c>
      <c r="F43" s="152" t="s">
        <v>31</v>
      </c>
      <c r="G43" s="152" t="s">
        <v>31</v>
      </c>
      <c r="H43" s="152" t="s">
        <v>206</v>
      </c>
      <c r="I43" s="152"/>
      <c r="J43" s="152"/>
      <c r="K43" s="152" t="s">
        <v>30</v>
      </c>
      <c r="L43" s="152"/>
      <c r="M43" s="152">
        <v>0.14000000000000001</v>
      </c>
      <c r="N43" s="152"/>
      <c r="O43" s="153" t="s">
        <v>720</v>
      </c>
      <c r="P43" s="152"/>
    </row>
    <row r="44" spans="1:31" x14ac:dyDescent="0.3">
      <c r="A44" s="152">
        <v>118</v>
      </c>
      <c r="B44" s="152" t="s">
        <v>121</v>
      </c>
      <c r="C44" s="152" t="s">
        <v>202</v>
      </c>
      <c r="D44" s="152" t="s">
        <v>206</v>
      </c>
      <c r="E44" s="152" t="s">
        <v>211</v>
      </c>
      <c r="F44" s="152" t="s">
        <v>31</v>
      </c>
      <c r="G44" s="152" t="s">
        <v>31</v>
      </c>
      <c r="H44" s="152" t="s">
        <v>206</v>
      </c>
      <c r="I44" s="152"/>
      <c r="J44" s="152"/>
      <c r="K44" s="152"/>
      <c r="L44" s="152"/>
      <c r="M44" s="152">
        <v>0.12</v>
      </c>
      <c r="N44" s="152"/>
      <c r="O44" s="153" t="s">
        <v>719</v>
      </c>
      <c r="P44" s="152"/>
      <c r="AB44" s="46" t="s">
        <v>615</v>
      </c>
    </row>
    <row r="45" spans="1:31" x14ac:dyDescent="0.3">
      <c r="A45" s="152">
        <v>119</v>
      </c>
      <c r="B45" s="152" t="s">
        <v>122</v>
      </c>
      <c r="C45" s="152" t="s">
        <v>202</v>
      </c>
      <c r="D45" s="152" t="s">
        <v>206</v>
      </c>
      <c r="E45" s="152" t="s">
        <v>211</v>
      </c>
      <c r="F45" s="152" t="s">
        <v>31</v>
      </c>
      <c r="G45" s="152" t="s">
        <v>31</v>
      </c>
      <c r="H45" s="152" t="s">
        <v>206</v>
      </c>
      <c r="I45" s="152"/>
      <c r="J45" s="152"/>
      <c r="K45" s="152" t="s">
        <v>30</v>
      </c>
      <c r="L45" s="152"/>
      <c r="M45" s="152">
        <v>0.12</v>
      </c>
      <c r="N45" s="152"/>
      <c r="O45" s="153" t="s">
        <v>720</v>
      </c>
      <c r="P45" s="152"/>
      <c r="AB45" t="s">
        <v>542</v>
      </c>
      <c r="AC45" t="s">
        <v>543</v>
      </c>
      <c r="AD45" t="s">
        <v>544</v>
      </c>
      <c r="AE45" t="s">
        <v>545</v>
      </c>
    </row>
    <row r="46" spans="1:31" x14ac:dyDescent="0.3">
      <c r="A46" s="152">
        <v>120</v>
      </c>
      <c r="B46" s="152" t="s">
        <v>123</v>
      </c>
      <c r="C46" s="152" t="s">
        <v>202</v>
      </c>
      <c r="D46" s="152" t="s">
        <v>206</v>
      </c>
      <c r="E46" s="152" t="s">
        <v>211</v>
      </c>
      <c r="F46" s="152" t="s">
        <v>31</v>
      </c>
      <c r="G46" s="152" t="s">
        <v>31</v>
      </c>
      <c r="H46" s="152" t="s">
        <v>206</v>
      </c>
      <c r="I46" s="152"/>
      <c r="J46" s="152"/>
      <c r="K46" s="152" t="s">
        <v>30</v>
      </c>
      <c r="L46" s="152"/>
      <c r="M46" s="152">
        <v>0.14000000000000001</v>
      </c>
      <c r="N46" s="152"/>
      <c r="O46" s="153" t="s">
        <v>722</v>
      </c>
      <c r="P46" s="152"/>
      <c r="AB46">
        <v>60</v>
      </c>
      <c r="AC46" t="s">
        <v>82</v>
      </c>
      <c r="AD46">
        <f>COUNTIF('Rechner_ÖR2uHALM2C.1'!$E$51:$E$250,Datengrundlage!AB46)</f>
        <v>0</v>
      </c>
      <c r="AE46">
        <f t="shared" ref="AE46:AE73" si="2">IF(AD46&gt;=1,1,0)</f>
        <v>0</v>
      </c>
    </row>
    <row r="47" spans="1:31" x14ac:dyDescent="0.3">
      <c r="A47" s="152">
        <v>121</v>
      </c>
      <c r="B47" s="152" t="s">
        <v>33</v>
      </c>
      <c r="C47" s="152" t="s">
        <v>202</v>
      </c>
      <c r="D47" s="152" t="s">
        <v>206</v>
      </c>
      <c r="E47" s="152" t="s">
        <v>211</v>
      </c>
      <c r="F47" s="152" t="s">
        <v>31</v>
      </c>
      <c r="G47" s="152" t="s">
        <v>31</v>
      </c>
      <c r="H47" s="152" t="s">
        <v>206</v>
      </c>
      <c r="I47" s="152"/>
      <c r="J47" s="152"/>
      <c r="K47" s="152"/>
      <c r="L47" s="152"/>
      <c r="M47" s="152">
        <v>0.16</v>
      </c>
      <c r="N47" s="152"/>
      <c r="O47" s="153" t="s">
        <v>723</v>
      </c>
      <c r="P47" s="152"/>
      <c r="AB47">
        <v>61</v>
      </c>
      <c r="AC47" t="s">
        <v>83</v>
      </c>
      <c r="AD47">
        <f>COUNTIF('Rechner_ÖR2uHALM2C.1'!$E$51:$E$250,Datengrundlage!AB47)</f>
        <v>0</v>
      </c>
      <c r="AE47">
        <f t="shared" si="2"/>
        <v>0</v>
      </c>
    </row>
    <row r="48" spans="1:31" x14ac:dyDescent="0.3">
      <c r="A48" s="152">
        <v>122</v>
      </c>
      <c r="B48" s="152" t="s">
        <v>34</v>
      </c>
      <c r="C48" s="152" t="s">
        <v>202</v>
      </c>
      <c r="D48" s="152" t="s">
        <v>206</v>
      </c>
      <c r="E48" s="152" t="s">
        <v>211</v>
      </c>
      <c r="F48" s="152" t="s">
        <v>31</v>
      </c>
      <c r="G48" s="152" t="s">
        <v>31</v>
      </c>
      <c r="H48" s="152" t="s">
        <v>206</v>
      </c>
      <c r="I48" s="152"/>
      <c r="J48" s="152"/>
      <c r="K48" s="152" t="s">
        <v>30</v>
      </c>
      <c r="L48" s="152"/>
      <c r="M48" s="152">
        <v>0.17</v>
      </c>
      <c r="N48" s="152"/>
      <c r="O48" s="153" t="s">
        <v>724</v>
      </c>
      <c r="P48" s="152"/>
      <c r="AB48">
        <v>62</v>
      </c>
      <c r="AC48" t="s">
        <v>84</v>
      </c>
      <c r="AD48">
        <f>COUNTIF('Rechner_ÖR2uHALM2C.1'!$E$51:$E$250,Datengrundlage!AB48)</f>
        <v>0</v>
      </c>
      <c r="AE48">
        <f t="shared" si="2"/>
        <v>0</v>
      </c>
    </row>
    <row r="49" spans="1:31" x14ac:dyDescent="0.3">
      <c r="A49" s="152">
        <v>125</v>
      </c>
      <c r="B49" s="152" t="s">
        <v>124</v>
      </c>
      <c r="C49" s="152" t="s">
        <v>202</v>
      </c>
      <c r="D49" s="152" t="s">
        <v>206</v>
      </c>
      <c r="E49" s="152" t="s">
        <v>211</v>
      </c>
      <c r="F49" s="152" t="s">
        <v>983</v>
      </c>
      <c r="G49" s="152" t="s">
        <v>31</v>
      </c>
      <c r="H49" s="152" t="s">
        <v>206</v>
      </c>
      <c r="I49" s="152"/>
      <c r="J49" s="152"/>
      <c r="K49" s="152"/>
      <c r="L49" s="152"/>
      <c r="M49" s="152">
        <v>0.1</v>
      </c>
      <c r="N49" s="152"/>
      <c r="O49" s="153" t="s">
        <v>981</v>
      </c>
      <c r="P49" s="152"/>
      <c r="AB49">
        <v>63</v>
      </c>
      <c r="AC49" t="s">
        <v>85</v>
      </c>
      <c r="AD49">
        <f>COUNTIF('Rechner_ÖR2uHALM2C.1'!$E$51:$E$250,Datengrundlage!AB49)</f>
        <v>0</v>
      </c>
      <c r="AE49">
        <f t="shared" si="2"/>
        <v>0</v>
      </c>
    </row>
    <row r="50" spans="1:31" x14ac:dyDescent="0.3">
      <c r="A50" s="152"/>
      <c r="B50" s="152"/>
      <c r="C50" s="152"/>
      <c r="D50" s="152"/>
      <c r="E50" s="152"/>
      <c r="F50" s="152"/>
      <c r="G50" s="152"/>
      <c r="H50" s="152"/>
      <c r="I50" s="152"/>
      <c r="J50" s="152"/>
      <c r="K50" s="152"/>
      <c r="L50" s="152"/>
      <c r="M50" s="152"/>
      <c r="N50" s="152"/>
      <c r="O50" s="153"/>
      <c r="P50" s="152"/>
      <c r="AB50">
        <v>64</v>
      </c>
      <c r="AC50" t="s">
        <v>86</v>
      </c>
      <c r="AD50">
        <f>COUNTIF('Rechner_ÖR2uHALM2C.1'!$E$51:$E$250,Datengrundlage!AB50)</f>
        <v>0</v>
      </c>
      <c r="AE50">
        <f t="shared" si="2"/>
        <v>0</v>
      </c>
    </row>
    <row r="51" spans="1:31" x14ac:dyDescent="0.3">
      <c r="A51" s="152">
        <v>131</v>
      </c>
      <c r="B51" s="152" t="s">
        <v>126</v>
      </c>
      <c r="C51" s="152" t="s">
        <v>202</v>
      </c>
      <c r="D51" s="152" t="s">
        <v>206</v>
      </c>
      <c r="E51" s="152" t="s">
        <v>211</v>
      </c>
      <c r="F51" s="152" t="s">
        <v>31</v>
      </c>
      <c r="G51" s="152" t="s">
        <v>31</v>
      </c>
      <c r="H51" s="152" t="s">
        <v>206</v>
      </c>
      <c r="I51" s="152"/>
      <c r="J51" s="152"/>
      <c r="K51" s="152"/>
      <c r="L51" s="152"/>
      <c r="M51" s="152">
        <v>7.0000000000000007E-2</v>
      </c>
      <c r="N51" s="152"/>
      <c r="O51" s="153" t="s">
        <v>725</v>
      </c>
      <c r="P51" s="152"/>
      <c r="AB51">
        <v>65</v>
      </c>
      <c r="AC51" t="s">
        <v>87</v>
      </c>
      <c r="AD51">
        <f>COUNTIF('Rechner_ÖR2uHALM2C.1'!$E$51:$E$250,Datengrundlage!AB51)</f>
        <v>0</v>
      </c>
      <c r="AE51">
        <f t="shared" si="2"/>
        <v>0</v>
      </c>
    </row>
    <row r="52" spans="1:31" x14ac:dyDescent="0.3">
      <c r="A52" s="152">
        <v>132</v>
      </c>
      <c r="B52" s="152" t="s">
        <v>35</v>
      </c>
      <c r="C52" s="152" t="s">
        <v>202</v>
      </c>
      <c r="D52" s="152" t="s">
        <v>206</v>
      </c>
      <c r="E52" s="152" t="s">
        <v>211</v>
      </c>
      <c r="F52" s="152" t="s">
        <v>31</v>
      </c>
      <c r="G52" s="152" t="s">
        <v>31</v>
      </c>
      <c r="H52" s="152" t="s">
        <v>206</v>
      </c>
      <c r="I52" s="152"/>
      <c r="J52" s="152"/>
      <c r="K52" s="152" t="s">
        <v>30</v>
      </c>
      <c r="L52" s="152"/>
      <c r="M52" s="152">
        <v>0.17</v>
      </c>
      <c r="N52" s="152"/>
      <c r="O52" s="153" t="s">
        <v>726</v>
      </c>
      <c r="P52" s="152"/>
      <c r="AB52">
        <v>66</v>
      </c>
      <c r="AC52" t="s">
        <v>88</v>
      </c>
      <c r="AD52">
        <f>COUNTIF('Rechner_ÖR2uHALM2C.1'!$E$51:$E$250,Datengrundlage!AB52)</f>
        <v>0</v>
      </c>
      <c r="AE52">
        <f t="shared" si="2"/>
        <v>0</v>
      </c>
    </row>
    <row r="53" spans="1:31" x14ac:dyDescent="0.3">
      <c r="A53" s="152">
        <v>142</v>
      </c>
      <c r="B53" s="152" t="s">
        <v>36</v>
      </c>
      <c r="C53" s="152" t="s">
        <v>202</v>
      </c>
      <c r="D53" s="152" t="s">
        <v>206</v>
      </c>
      <c r="E53" s="152" t="s">
        <v>211</v>
      </c>
      <c r="F53" s="152" t="s">
        <v>31</v>
      </c>
      <c r="G53" s="152" t="s">
        <v>31</v>
      </c>
      <c r="H53" s="152" t="s">
        <v>206</v>
      </c>
      <c r="I53" s="152"/>
      <c r="J53" s="152"/>
      <c r="K53" s="152"/>
      <c r="L53" s="152"/>
      <c r="M53" s="152">
        <v>0.14000000000000001</v>
      </c>
      <c r="N53" s="152"/>
      <c r="O53" s="153" t="s">
        <v>727</v>
      </c>
      <c r="P53" s="152"/>
      <c r="AB53">
        <v>88</v>
      </c>
      <c r="AC53" s="1" t="s">
        <v>107</v>
      </c>
      <c r="AD53">
        <f>COUNTIF('Rechner_ÖR2uHALM2C.1'!$E$51:$E$250,Datengrundlage!AB53)</f>
        <v>0</v>
      </c>
      <c r="AE53">
        <f t="shared" si="2"/>
        <v>0</v>
      </c>
    </row>
    <row r="54" spans="1:31" x14ac:dyDescent="0.3">
      <c r="A54" s="152">
        <v>143</v>
      </c>
      <c r="B54" s="152" t="s">
        <v>37</v>
      </c>
      <c r="C54" s="152" t="s">
        <v>202</v>
      </c>
      <c r="D54" s="152" t="s">
        <v>206</v>
      </c>
      <c r="E54" s="152" t="s">
        <v>211</v>
      </c>
      <c r="F54" s="152" t="s">
        <v>31</v>
      </c>
      <c r="G54" s="152" t="s">
        <v>31</v>
      </c>
      <c r="H54" s="152" t="s">
        <v>206</v>
      </c>
      <c r="I54" s="152"/>
      <c r="J54" s="152"/>
      <c r="K54" s="152" t="s">
        <v>30</v>
      </c>
      <c r="L54" s="152"/>
      <c r="M54" s="152">
        <v>0.17</v>
      </c>
      <c r="N54" s="152"/>
      <c r="O54" s="153" t="s">
        <v>728</v>
      </c>
      <c r="P54" s="152"/>
      <c r="AB54">
        <v>89</v>
      </c>
      <c r="AC54" s="1" t="s">
        <v>108</v>
      </c>
      <c r="AD54">
        <f>COUNTIF('Rechner_ÖR2uHALM2C.1'!$E$51:$E$250,Datengrundlage!AB54)</f>
        <v>0</v>
      </c>
      <c r="AE54">
        <f t="shared" si="2"/>
        <v>0</v>
      </c>
    </row>
    <row r="55" spans="1:31" x14ac:dyDescent="0.3">
      <c r="A55" s="152">
        <v>144</v>
      </c>
      <c r="B55" s="152" t="s">
        <v>38</v>
      </c>
      <c r="C55" s="152" t="s">
        <v>202</v>
      </c>
      <c r="D55" s="152" t="s">
        <v>206</v>
      </c>
      <c r="E55" s="152" t="s">
        <v>211</v>
      </c>
      <c r="F55" s="152" t="s">
        <v>984</v>
      </c>
      <c r="G55" s="152" t="s">
        <v>31</v>
      </c>
      <c r="H55" s="152" t="s">
        <v>206</v>
      </c>
      <c r="I55" s="152"/>
      <c r="J55" s="152"/>
      <c r="K55" s="152" t="s">
        <v>30</v>
      </c>
      <c r="L55" s="152"/>
      <c r="M55" s="152">
        <v>0.12</v>
      </c>
      <c r="N55" s="152"/>
      <c r="O55" s="153" t="s">
        <v>982</v>
      </c>
      <c r="P55" s="152"/>
      <c r="AB55">
        <v>90</v>
      </c>
      <c r="AC55" s="1" t="s">
        <v>109</v>
      </c>
      <c r="AD55">
        <f>COUNTIF('Rechner_ÖR2uHALM2C.1'!$E$51:$E$250,Datengrundlage!AB55)</f>
        <v>0</v>
      </c>
      <c r="AE55">
        <f t="shared" si="2"/>
        <v>0</v>
      </c>
    </row>
    <row r="56" spans="1:31" x14ac:dyDescent="0.3">
      <c r="A56" s="152"/>
      <c r="B56" s="152"/>
      <c r="C56" s="152"/>
      <c r="D56" s="152"/>
      <c r="E56" s="152"/>
      <c r="F56" s="152"/>
      <c r="G56" s="152"/>
      <c r="H56" s="152"/>
      <c r="I56" s="152"/>
      <c r="J56" s="152"/>
      <c r="K56" s="152"/>
      <c r="L56" s="152"/>
      <c r="M56" s="152"/>
      <c r="N56" s="152"/>
      <c r="O56" s="153"/>
      <c r="P56" s="152"/>
      <c r="AB56">
        <v>444</v>
      </c>
      <c r="AC56" t="s">
        <v>164</v>
      </c>
      <c r="AD56">
        <f>COUNTIF('Rechner_ÖR2uHALM2C.1'!$E$51:$E$250,Datengrundlage!AB56)</f>
        <v>0</v>
      </c>
      <c r="AE56">
        <f t="shared" si="2"/>
        <v>0</v>
      </c>
    </row>
    <row r="57" spans="1:31" x14ac:dyDescent="0.3">
      <c r="A57" s="109">
        <v>150</v>
      </c>
      <c r="B57" s="109" t="s">
        <v>1073</v>
      </c>
      <c r="C57" s="152" t="s">
        <v>202</v>
      </c>
      <c r="D57" s="152" t="s">
        <v>206</v>
      </c>
      <c r="E57" s="152" t="s">
        <v>211</v>
      </c>
      <c r="F57" s="152" t="s">
        <v>984</v>
      </c>
      <c r="G57" s="152" t="s">
        <v>31</v>
      </c>
      <c r="H57" s="152" t="s">
        <v>206</v>
      </c>
      <c r="I57" s="152"/>
      <c r="J57" s="152"/>
      <c r="K57" s="152" t="s">
        <v>30</v>
      </c>
      <c r="L57" s="152"/>
      <c r="M57" s="152">
        <v>0.12</v>
      </c>
      <c r="N57" s="152"/>
      <c r="O57" s="153">
        <v>4</v>
      </c>
      <c r="P57" s="152"/>
      <c r="AB57">
        <v>459</v>
      </c>
      <c r="AC57" t="s">
        <v>616</v>
      </c>
      <c r="AD57">
        <f>COUNTIF('Rechner_ÖR2uHALM2C.1'!$E$51:$E$250,Datengrundlage!AB57)</f>
        <v>0</v>
      </c>
      <c r="AE57">
        <f t="shared" si="2"/>
        <v>0</v>
      </c>
    </row>
    <row r="58" spans="1:31" x14ac:dyDescent="0.3">
      <c r="A58" s="152">
        <v>156</v>
      </c>
      <c r="B58" s="152" t="s">
        <v>128</v>
      </c>
      <c r="C58" s="152" t="s">
        <v>202</v>
      </c>
      <c r="D58" s="152" t="s">
        <v>206</v>
      </c>
      <c r="E58" s="152" t="s">
        <v>211</v>
      </c>
      <c r="F58" s="152" t="s">
        <v>31</v>
      </c>
      <c r="G58" s="152" t="s">
        <v>31</v>
      </c>
      <c r="H58" s="152" t="s">
        <v>206</v>
      </c>
      <c r="I58" s="152"/>
      <c r="J58" s="152"/>
      <c r="K58" s="152"/>
      <c r="L58" s="152"/>
      <c r="M58" s="152">
        <v>0.12</v>
      </c>
      <c r="N58" s="152"/>
      <c r="O58" s="153" t="s">
        <v>729</v>
      </c>
      <c r="P58" s="152"/>
      <c r="AB58">
        <v>480</v>
      </c>
      <c r="AC58" t="s">
        <v>617</v>
      </c>
      <c r="AD58">
        <f>COUNTIF('Rechner_ÖR2uHALM2C.1'!$E$51:$E$250,Datengrundlage!AB58)</f>
        <v>0</v>
      </c>
      <c r="AE58">
        <f t="shared" si="2"/>
        <v>0</v>
      </c>
    </row>
    <row r="59" spans="1:31" x14ac:dyDescent="0.3">
      <c r="A59" s="152">
        <v>157</v>
      </c>
      <c r="B59" s="152" t="s">
        <v>130</v>
      </c>
      <c r="C59" s="152" t="s">
        <v>202</v>
      </c>
      <c r="D59" s="152" t="s">
        <v>206</v>
      </c>
      <c r="E59" s="152" t="s">
        <v>211</v>
      </c>
      <c r="F59" s="152" t="s">
        <v>31</v>
      </c>
      <c r="G59" s="152" t="s">
        <v>31</v>
      </c>
      <c r="H59" s="152" t="s">
        <v>206</v>
      </c>
      <c r="I59" s="152"/>
      <c r="J59" s="152"/>
      <c r="K59" s="152" t="s">
        <v>30</v>
      </c>
      <c r="L59" s="152"/>
      <c r="M59" s="152">
        <v>0.14000000000000001</v>
      </c>
      <c r="N59" s="152"/>
      <c r="O59" s="153" t="s">
        <v>730</v>
      </c>
      <c r="P59" s="152"/>
      <c r="AB59">
        <v>492</v>
      </c>
      <c r="AC59" t="s">
        <v>618</v>
      </c>
      <c r="AD59">
        <f>COUNTIF('Rechner_ÖR2uHALM2C.1'!$E$51:$E$250,Datengrundlage!AB59)</f>
        <v>0</v>
      </c>
      <c r="AE59">
        <f t="shared" si="2"/>
        <v>0</v>
      </c>
    </row>
    <row r="60" spans="1:31" x14ac:dyDescent="0.3">
      <c r="A60" s="152">
        <v>171</v>
      </c>
      <c r="B60" s="152" t="s">
        <v>39</v>
      </c>
      <c r="C60" s="152" t="s">
        <v>202</v>
      </c>
      <c r="D60" s="152" t="s">
        <v>206</v>
      </c>
      <c r="E60" s="152" t="s">
        <v>211</v>
      </c>
      <c r="F60" s="152" t="s">
        <v>709</v>
      </c>
      <c r="G60" s="152" t="s">
        <v>31</v>
      </c>
      <c r="H60" s="152" t="s">
        <v>206</v>
      </c>
      <c r="I60" s="152"/>
      <c r="J60" s="152"/>
      <c r="K60" s="152"/>
      <c r="L60" s="152"/>
      <c r="M60" s="152">
        <v>0.35</v>
      </c>
      <c r="N60" s="152"/>
      <c r="O60" s="153" t="s">
        <v>731</v>
      </c>
      <c r="P60" s="152"/>
      <c r="AB60">
        <v>564</v>
      </c>
      <c r="AC60" t="s">
        <v>192</v>
      </c>
      <c r="AD60">
        <f>COUNTIF('Rechner_ÖR2uHALM2C.1'!$E$51:$E$250,Datengrundlage!AB60)</f>
        <v>0</v>
      </c>
      <c r="AE60">
        <f t="shared" si="2"/>
        <v>0</v>
      </c>
    </row>
    <row r="61" spans="1:31" x14ac:dyDescent="0.3">
      <c r="A61" s="152">
        <v>181</v>
      </c>
      <c r="B61" s="152" t="s">
        <v>131</v>
      </c>
      <c r="C61" s="152" t="s">
        <v>202</v>
      </c>
      <c r="D61" s="152" t="s">
        <v>206</v>
      </c>
      <c r="E61" s="152" t="s">
        <v>211</v>
      </c>
      <c r="F61" s="152" t="s">
        <v>967</v>
      </c>
      <c r="G61" s="152" t="s">
        <v>31</v>
      </c>
      <c r="H61" s="152" t="s">
        <v>206</v>
      </c>
      <c r="I61" s="152"/>
      <c r="J61" s="152"/>
      <c r="K61" s="152"/>
      <c r="L61" s="152"/>
      <c r="M61" s="152">
        <v>0.2</v>
      </c>
      <c r="N61" s="152"/>
      <c r="O61" s="153" t="s">
        <v>732</v>
      </c>
      <c r="P61" s="152"/>
      <c r="AB61">
        <v>568</v>
      </c>
      <c r="AC61" t="s">
        <v>193</v>
      </c>
      <c r="AD61">
        <f>COUNTIF('Rechner_ÖR2uHALM2C.1'!$E$51:$E$250,Datengrundlage!AB61)</f>
        <v>0</v>
      </c>
      <c r="AE61">
        <f t="shared" si="2"/>
        <v>0</v>
      </c>
    </row>
    <row r="62" spans="1:31" x14ac:dyDescent="0.3">
      <c r="A62" s="152">
        <v>182</v>
      </c>
      <c r="B62" s="152" t="s">
        <v>40</v>
      </c>
      <c r="C62" s="152" t="s">
        <v>202</v>
      </c>
      <c r="D62" s="152" t="s">
        <v>206</v>
      </c>
      <c r="E62" s="152" t="s">
        <v>211</v>
      </c>
      <c r="F62" s="152" t="s">
        <v>514</v>
      </c>
      <c r="G62" s="152"/>
      <c r="H62" s="152" t="s">
        <v>206</v>
      </c>
      <c r="I62" s="152"/>
      <c r="J62" s="152" t="s">
        <v>30</v>
      </c>
      <c r="K62" s="152"/>
      <c r="L62" s="152"/>
      <c r="M62" s="152">
        <v>0.14000000000000001</v>
      </c>
      <c r="N62" s="152"/>
      <c r="O62" s="153" t="s">
        <v>733</v>
      </c>
      <c r="P62" s="152"/>
      <c r="AB62">
        <v>575</v>
      </c>
      <c r="AC62" t="s">
        <v>554</v>
      </c>
      <c r="AD62">
        <f>COUNTIF('Rechner_ÖR2uHALM2C.1'!$E$51:$E$250,Datengrundlage!AB62)</f>
        <v>0</v>
      </c>
      <c r="AE62">
        <f t="shared" si="2"/>
        <v>0</v>
      </c>
    </row>
    <row r="63" spans="1:31" x14ac:dyDescent="0.3">
      <c r="A63" s="152">
        <v>183</v>
      </c>
      <c r="B63" s="152" t="s">
        <v>132</v>
      </c>
      <c r="C63" s="152" t="s">
        <v>202</v>
      </c>
      <c r="D63" s="152" t="s">
        <v>206</v>
      </c>
      <c r="E63" s="152" t="s">
        <v>211</v>
      </c>
      <c r="F63" s="152" t="s">
        <v>967</v>
      </c>
      <c r="G63" s="152" t="s">
        <v>31</v>
      </c>
      <c r="H63" s="152" t="s">
        <v>206</v>
      </c>
      <c r="I63" s="152"/>
      <c r="J63" s="152"/>
      <c r="K63" s="152"/>
      <c r="L63" s="152"/>
      <c r="M63" s="152">
        <v>0.2</v>
      </c>
      <c r="N63" s="152"/>
      <c r="O63" s="153" t="s">
        <v>734</v>
      </c>
      <c r="P63" s="152"/>
      <c r="AB63">
        <v>583</v>
      </c>
      <c r="AC63" t="s">
        <v>194</v>
      </c>
      <c r="AD63">
        <f>COUNTIF('Rechner_ÖR2uHALM2C.1'!$E$51:$E$250,Datengrundlage!AB63)</f>
        <v>0</v>
      </c>
      <c r="AE63">
        <f t="shared" si="2"/>
        <v>0</v>
      </c>
    </row>
    <row r="64" spans="1:31" x14ac:dyDescent="0.3">
      <c r="A64" s="152">
        <v>184</v>
      </c>
      <c r="B64" s="152" t="s">
        <v>41</v>
      </c>
      <c r="C64" s="152" t="s">
        <v>202</v>
      </c>
      <c r="D64" s="152" t="s">
        <v>206</v>
      </c>
      <c r="E64" s="152"/>
      <c r="F64" s="152" t="s">
        <v>967</v>
      </c>
      <c r="G64" s="152" t="s">
        <v>31</v>
      </c>
      <c r="H64" s="152" t="s">
        <v>206</v>
      </c>
      <c r="I64" s="152"/>
      <c r="J64" s="152"/>
      <c r="K64" s="152"/>
      <c r="L64" s="152"/>
      <c r="M64" s="152">
        <v>0.2</v>
      </c>
      <c r="N64" s="152"/>
      <c r="O64" s="153" t="s">
        <v>735</v>
      </c>
      <c r="P64" s="152"/>
      <c r="AB64">
        <v>584</v>
      </c>
      <c r="AC64" t="s">
        <v>195</v>
      </c>
      <c r="AD64">
        <f>COUNTIF('Rechner_ÖR2uHALM2C.1'!$E$51:$E$250,Datengrundlage!AB64)</f>
        <v>0</v>
      </c>
      <c r="AE64">
        <f t="shared" si="2"/>
        <v>0</v>
      </c>
    </row>
    <row r="65" spans="1:31" x14ac:dyDescent="0.3">
      <c r="A65" s="152">
        <v>186</v>
      </c>
      <c r="B65" s="152" t="s">
        <v>42</v>
      </c>
      <c r="C65" s="152" t="s">
        <v>202</v>
      </c>
      <c r="D65" s="152" t="s">
        <v>206</v>
      </c>
      <c r="E65" s="152" t="s">
        <v>211</v>
      </c>
      <c r="F65" s="152" t="s">
        <v>514</v>
      </c>
      <c r="G65" s="152"/>
      <c r="H65" s="152" t="s">
        <v>206</v>
      </c>
      <c r="I65" s="152"/>
      <c r="J65" s="152" t="s">
        <v>30</v>
      </c>
      <c r="K65" s="152"/>
      <c r="L65" s="152"/>
      <c r="M65" s="152">
        <v>0.24</v>
      </c>
      <c r="N65" s="152"/>
      <c r="O65" s="153" t="s">
        <v>736</v>
      </c>
      <c r="P65" s="152"/>
      <c r="AB65">
        <v>585</v>
      </c>
      <c r="AC65" t="s">
        <v>196</v>
      </c>
      <c r="AD65">
        <f>COUNTIF('Rechner_ÖR2uHALM2C.1'!$E$51:$E$250,Datengrundlage!AB65)</f>
        <v>0</v>
      </c>
      <c r="AE65">
        <f t="shared" si="2"/>
        <v>0</v>
      </c>
    </row>
    <row r="66" spans="1:31" x14ac:dyDescent="0.3">
      <c r="A66" s="152">
        <v>187</v>
      </c>
      <c r="B66" s="152" t="s">
        <v>133</v>
      </c>
      <c r="C66" s="152" t="s">
        <v>202</v>
      </c>
      <c r="D66" s="152" t="s">
        <v>206</v>
      </c>
      <c r="E66" s="152"/>
      <c r="F66" s="152" t="s">
        <v>514</v>
      </c>
      <c r="G66" s="152"/>
      <c r="H66" s="152" t="s">
        <v>206</v>
      </c>
      <c r="I66" s="152"/>
      <c r="J66" s="152" t="s">
        <v>30</v>
      </c>
      <c r="K66" s="152"/>
      <c r="L66" s="152"/>
      <c r="M66" s="152">
        <v>0.3</v>
      </c>
      <c r="N66" s="152"/>
      <c r="O66" s="153" t="s">
        <v>737</v>
      </c>
      <c r="P66" s="152"/>
      <c r="AB66">
        <v>586</v>
      </c>
      <c r="AC66" t="s">
        <v>197</v>
      </c>
      <c r="AD66">
        <f>COUNTIF('Rechner_ÖR2uHALM2C.1'!$E$51:$E$250,Datengrundlage!AB66)</f>
        <v>0</v>
      </c>
      <c r="AE66">
        <f t="shared" si="2"/>
        <v>0</v>
      </c>
    </row>
    <row r="67" spans="1:31" x14ac:dyDescent="0.3">
      <c r="A67" s="152">
        <v>188</v>
      </c>
      <c r="B67" s="152" t="s">
        <v>134</v>
      </c>
      <c r="C67" s="152" t="s">
        <v>202</v>
      </c>
      <c r="D67" s="152" t="s">
        <v>206</v>
      </c>
      <c r="E67" s="152"/>
      <c r="F67" s="152" t="s">
        <v>31</v>
      </c>
      <c r="G67" s="152" t="s">
        <v>31</v>
      </c>
      <c r="H67" s="152" t="s">
        <v>206</v>
      </c>
      <c r="I67" s="152"/>
      <c r="J67" s="152"/>
      <c r="K67" s="152"/>
      <c r="L67" s="152"/>
      <c r="M67" s="152" t="s">
        <v>569</v>
      </c>
      <c r="N67" s="152"/>
      <c r="O67" s="153" t="s">
        <v>738</v>
      </c>
      <c r="P67" s="152"/>
      <c r="AB67">
        <v>590</v>
      </c>
      <c r="AC67" t="s">
        <v>1050</v>
      </c>
      <c r="AD67">
        <f>COUNTIF('Rechner_ÖR2uHALM2C.1'!$E$51:$E$250,Datengrundlage!AB67)</f>
        <v>0</v>
      </c>
      <c r="AE67">
        <f t="shared" ref="AE67" si="3">IF(AD67&gt;=1,1,0)</f>
        <v>0</v>
      </c>
    </row>
    <row r="68" spans="1:31" x14ac:dyDescent="0.3">
      <c r="A68" s="152">
        <v>189</v>
      </c>
      <c r="B68" s="152" t="s">
        <v>968</v>
      </c>
      <c r="C68" s="152" t="s">
        <v>202</v>
      </c>
      <c r="D68" s="152" t="s">
        <v>206</v>
      </c>
      <c r="E68" s="152"/>
      <c r="F68" s="152" t="s">
        <v>237</v>
      </c>
      <c r="G68" s="152" t="s">
        <v>237</v>
      </c>
      <c r="H68" s="152" t="s">
        <v>206</v>
      </c>
      <c r="I68" s="152"/>
      <c r="J68" s="152" t="s">
        <v>30</v>
      </c>
      <c r="K68" s="152"/>
      <c r="L68" s="152"/>
      <c r="M68" s="152"/>
      <c r="N68" s="152"/>
      <c r="O68" s="153" t="s">
        <v>805</v>
      </c>
      <c r="P68" s="152"/>
      <c r="AB68">
        <v>591</v>
      </c>
      <c r="AC68" t="s">
        <v>198</v>
      </c>
      <c r="AD68">
        <f>COUNTIF('Rechner_ÖR2uHALM2C.1'!$E$51:$E$250,Datengrundlage!AB68)</f>
        <v>0</v>
      </c>
      <c r="AE68">
        <f t="shared" si="2"/>
        <v>0</v>
      </c>
    </row>
    <row r="69" spans="1:31" x14ac:dyDescent="0.3">
      <c r="A69" s="109">
        <v>210</v>
      </c>
      <c r="B69" s="42" t="s">
        <v>1075</v>
      </c>
      <c r="C69" s="152" t="s">
        <v>202</v>
      </c>
      <c r="D69" s="152" t="s">
        <v>206</v>
      </c>
      <c r="E69" s="152"/>
      <c r="F69" s="152" t="s">
        <v>529</v>
      </c>
      <c r="G69" s="152" t="s">
        <v>513</v>
      </c>
      <c r="H69" s="152" t="s">
        <v>206</v>
      </c>
      <c r="I69" s="152" t="s">
        <v>30</v>
      </c>
      <c r="J69" s="152" t="s">
        <v>30</v>
      </c>
      <c r="K69" s="152"/>
      <c r="L69" s="152"/>
      <c r="M69" s="152">
        <v>0.2</v>
      </c>
      <c r="N69" s="152"/>
      <c r="O69" s="156" t="s">
        <v>1077</v>
      </c>
      <c r="P69" s="152"/>
      <c r="AB69">
        <v>997</v>
      </c>
      <c r="AC69" t="s">
        <v>1033</v>
      </c>
      <c r="AD69">
        <f>COUNTIF('Rechner_ÖR2uHALM2C.1'!$E$51:$E$250,Datengrundlage!AB69)</f>
        <v>0</v>
      </c>
      <c r="AE69">
        <f t="shared" si="2"/>
        <v>0</v>
      </c>
    </row>
    <row r="70" spans="1:31" x14ac:dyDescent="0.3">
      <c r="A70" s="109">
        <v>211</v>
      </c>
      <c r="B70" s="42" t="s">
        <v>1076</v>
      </c>
      <c r="C70" s="152" t="s">
        <v>202</v>
      </c>
      <c r="D70" s="152" t="s">
        <v>206</v>
      </c>
      <c r="E70" s="152"/>
      <c r="F70" s="152" t="s">
        <v>529</v>
      </c>
      <c r="G70" s="152" t="s">
        <v>513</v>
      </c>
      <c r="H70" s="152" t="s">
        <v>206</v>
      </c>
      <c r="I70" s="152" t="s">
        <v>30</v>
      </c>
      <c r="J70" s="152" t="s">
        <v>30</v>
      </c>
      <c r="K70" s="152"/>
      <c r="L70" s="152"/>
      <c r="M70" s="152">
        <v>0.2</v>
      </c>
      <c r="N70" s="152"/>
      <c r="O70" s="156" t="s">
        <v>1077</v>
      </c>
      <c r="P70" s="152"/>
      <c r="AB70">
        <v>592</v>
      </c>
      <c r="AC70" t="s">
        <v>620</v>
      </c>
      <c r="AD70">
        <f>COUNTIF('Rechner_ÖR2uHALM2C.1'!$E$51:$E$250,Datengrundlage!AB70)</f>
        <v>0</v>
      </c>
      <c r="AE70">
        <f t="shared" si="2"/>
        <v>0</v>
      </c>
    </row>
    <row r="71" spans="1:31" x14ac:dyDescent="0.3">
      <c r="A71" s="152">
        <v>212</v>
      </c>
      <c r="B71" s="152" t="s">
        <v>43</v>
      </c>
      <c r="C71" s="152" t="s">
        <v>202</v>
      </c>
      <c r="D71" s="152" t="s">
        <v>206</v>
      </c>
      <c r="E71" s="152"/>
      <c r="F71" s="152" t="s">
        <v>529</v>
      </c>
      <c r="G71" s="152" t="s">
        <v>513</v>
      </c>
      <c r="H71" s="152" t="s">
        <v>206</v>
      </c>
      <c r="I71" s="152" t="s">
        <v>30</v>
      </c>
      <c r="J71" s="152" t="s">
        <v>30</v>
      </c>
      <c r="K71" s="152"/>
      <c r="L71" s="152"/>
      <c r="M71" s="152">
        <v>0.2</v>
      </c>
      <c r="N71" s="152"/>
      <c r="O71" s="153" t="s">
        <v>740</v>
      </c>
      <c r="P71" s="152"/>
      <c r="AB71">
        <v>702</v>
      </c>
      <c r="AC71" t="s">
        <v>621</v>
      </c>
      <c r="AD71">
        <f>COUNTIF('Rechner_ÖR2uHALM2C.1'!$E$51:$E$250,Datengrundlage!AB71)</f>
        <v>0</v>
      </c>
      <c r="AE71">
        <f t="shared" si="2"/>
        <v>0</v>
      </c>
    </row>
    <row r="72" spans="1:31" x14ac:dyDescent="0.3">
      <c r="A72" s="152">
        <v>220</v>
      </c>
      <c r="B72" s="152" t="s">
        <v>137</v>
      </c>
      <c r="C72" s="152" t="s">
        <v>202</v>
      </c>
      <c r="D72" s="152" t="s">
        <v>206</v>
      </c>
      <c r="E72" s="152"/>
      <c r="F72" s="152" t="s">
        <v>529</v>
      </c>
      <c r="G72" s="152" t="s">
        <v>513</v>
      </c>
      <c r="H72" s="152" t="s">
        <v>206</v>
      </c>
      <c r="I72" s="152" t="s">
        <v>30</v>
      </c>
      <c r="J72" s="152" t="s">
        <v>30</v>
      </c>
      <c r="K72" s="152"/>
      <c r="L72" s="152"/>
      <c r="M72" s="152">
        <v>0.3</v>
      </c>
      <c r="N72" s="152"/>
      <c r="O72" s="153" t="s">
        <v>741</v>
      </c>
      <c r="P72" s="152"/>
      <c r="AB72">
        <v>802</v>
      </c>
      <c r="AC72" t="s">
        <v>406</v>
      </c>
      <c r="AD72">
        <f>COUNTIF('Rechner_ÖR2uHALM2C.1'!$E$51:$E$250,Datengrundlage!AB72)</f>
        <v>0</v>
      </c>
      <c r="AE72">
        <f t="shared" si="2"/>
        <v>0</v>
      </c>
    </row>
    <row r="73" spans="1:31" x14ac:dyDescent="0.3">
      <c r="A73" s="152">
        <v>221</v>
      </c>
      <c r="B73" s="152" t="s">
        <v>138</v>
      </c>
      <c r="C73" s="152" t="s">
        <v>202</v>
      </c>
      <c r="D73" s="152" t="s">
        <v>206</v>
      </c>
      <c r="E73" s="152"/>
      <c r="F73" s="152" t="s">
        <v>529</v>
      </c>
      <c r="G73" s="152" t="s">
        <v>513</v>
      </c>
      <c r="H73" s="152" t="s">
        <v>206</v>
      </c>
      <c r="I73" s="152" t="s">
        <v>30</v>
      </c>
      <c r="J73" s="152" t="s">
        <v>30</v>
      </c>
      <c r="K73" s="152"/>
      <c r="L73" s="152"/>
      <c r="M73" s="152">
        <v>0.3</v>
      </c>
      <c r="N73" s="152"/>
      <c r="O73" s="153" t="s">
        <v>741</v>
      </c>
      <c r="P73" s="152"/>
      <c r="AB73">
        <v>804</v>
      </c>
      <c r="AC73" t="s">
        <v>408</v>
      </c>
      <c r="AD73">
        <f>COUNTIF('Rechner_ÖR2uHALM2C.1'!$E$51:$E$250,Datengrundlage!AB73)</f>
        <v>0</v>
      </c>
      <c r="AE73">
        <f t="shared" si="2"/>
        <v>0</v>
      </c>
    </row>
    <row r="74" spans="1:31" x14ac:dyDescent="0.3">
      <c r="A74" s="152">
        <v>222</v>
      </c>
      <c r="B74" s="152" t="s">
        <v>139</v>
      </c>
      <c r="C74" s="152" t="s">
        <v>202</v>
      </c>
      <c r="D74" s="152" t="s">
        <v>206</v>
      </c>
      <c r="E74" s="152"/>
      <c r="F74" s="152" t="s">
        <v>529</v>
      </c>
      <c r="G74" s="152" t="s">
        <v>513</v>
      </c>
      <c r="H74" s="152" t="s">
        <v>206</v>
      </c>
      <c r="I74" s="152" t="s">
        <v>30</v>
      </c>
      <c r="J74" s="152" t="s">
        <v>30</v>
      </c>
      <c r="K74" s="152"/>
      <c r="L74" s="152"/>
      <c r="M74" s="152">
        <v>0.3</v>
      </c>
      <c r="N74" s="152"/>
      <c r="O74" s="153" t="s">
        <v>742</v>
      </c>
      <c r="P74" s="152"/>
      <c r="AB74">
        <v>805</v>
      </c>
      <c r="AC74" t="s">
        <v>409</v>
      </c>
      <c r="AD74">
        <f>COUNTIF('Rechner_ÖR2uHALM2C.1'!$E$51:$E$250,Datengrundlage!AB74)</f>
        <v>0</v>
      </c>
      <c r="AE74">
        <f t="shared" ref="AE74:AE75" si="4">IF(AD74&gt;=1,1,0)</f>
        <v>0</v>
      </c>
    </row>
    <row r="75" spans="1:31" x14ac:dyDescent="0.3">
      <c r="A75" s="152">
        <v>230</v>
      </c>
      <c r="B75" s="152" t="s">
        <v>140</v>
      </c>
      <c r="C75" s="152" t="s">
        <v>202</v>
      </c>
      <c r="D75" s="152" t="s">
        <v>206</v>
      </c>
      <c r="E75" s="152"/>
      <c r="F75" s="152" t="s">
        <v>529</v>
      </c>
      <c r="G75" s="152" t="s">
        <v>513</v>
      </c>
      <c r="H75" s="152" t="s">
        <v>206</v>
      </c>
      <c r="I75" s="152" t="s">
        <v>30</v>
      </c>
      <c r="J75" s="152" t="s">
        <v>30</v>
      </c>
      <c r="K75" s="152"/>
      <c r="L75" s="152"/>
      <c r="M75" s="152">
        <v>0.3</v>
      </c>
      <c r="N75" s="152"/>
      <c r="O75" s="153" t="s">
        <v>743</v>
      </c>
      <c r="P75" s="152"/>
      <c r="AB75">
        <v>806</v>
      </c>
      <c r="AC75" t="s">
        <v>410</v>
      </c>
      <c r="AD75">
        <f>COUNTIF('Rechner_ÖR2uHALM2C.1'!$E$51:$E$250,Datengrundlage!AB75)</f>
        <v>0</v>
      </c>
      <c r="AE75">
        <f t="shared" si="4"/>
        <v>0</v>
      </c>
    </row>
    <row r="76" spans="1:31" x14ac:dyDescent="0.3">
      <c r="A76" s="152">
        <v>240</v>
      </c>
      <c r="B76" s="152" t="s">
        <v>141</v>
      </c>
      <c r="C76" s="152" t="s">
        <v>202</v>
      </c>
      <c r="D76" s="152" t="s">
        <v>206</v>
      </c>
      <c r="E76" s="152"/>
      <c r="F76" s="152" t="s">
        <v>531</v>
      </c>
      <c r="G76" s="152" t="s">
        <v>513</v>
      </c>
      <c r="H76" s="152" t="s">
        <v>206</v>
      </c>
      <c r="I76" s="152" t="s">
        <v>30</v>
      </c>
      <c r="J76" s="152" t="s">
        <v>30</v>
      </c>
      <c r="K76" s="152"/>
      <c r="L76" s="152"/>
      <c r="M76" s="152">
        <v>0.3</v>
      </c>
      <c r="N76" s="152"/>
      <c r="O76" s="153" t="s">
        <v>965</v>
      </c>
      <c r="P76" s="152"/>
      <c r="AB76">
        <v>822</v>
      </c>
      <c r="AC76" t="s">
        <v>418</v>
      </c>
      <c r="AD76">
        <f>COUNTIF('Rechner_ÖR2uHALM2C.1'!$E$51:$E$250,Datengrundlage!AB76)</f>
        <v>0</v>
      </c>
      <c r="AE76">
        <f t="shared" ref="AE76:AE92" si="5">IF(AD76&gt;=1,1,0)</f>
        <v>0</v>
      </c>
    </row>
    <row r="77" spans="1:31" x14ac:dyDescent="0.3">
      <c r="A77" s="109">
        <v>250</v>
      </c>
      <c r="B77" s="109" t="s">
        <v>1071</v>
      </c>
      <c r="C77" s="152" t="s">
        <v>202</v>
      </c>
      <c r="D77" s="152" t="s">
        <v>206</v>
      </c>
      <c r="E77" s="152" t="s">
        <v>212</v>
      </c>
      <c r="F77" s="152" t="s">
        <v>531</v>
      </c>
      <c r="G77" s="152" t="s">
        <v>513</v>
      </c>
      <c r="H77" s="152" t="s">
        <v>206</v>
      </c>
      <c r="I77" s="152"/>
      <c r="J77" s="152" t="s">
        <v>30</v>
      </c>
      <c r="K77" s="152"/>
      <c r="L77" s="152"/>
      <c r="M77" s="152">
        <v>0.21</v>
      </c>
      <c r="N77" s="152"/>
      <c r="O77" s="153" t="s">
        <v>965</v>
      </c>
      <c r="P77" s="152"/>
      <c r="AB77">
        <v>825</v>
      </c>
      <c r="AC77" t="s">
        <v>421</v>
      </c>
      <c r="AD77">
        <f>COUNTIF('Rechner_ÖR2uHALM2C.1'!$E$51:$E$250,Datengrundlage!AB77)</f>
        <v>0</v>
      </c>
      <c r="AE77">
        <f t="shared" si="5"/>
        <v>0</v>
      </c>
    </row>
    <row r="78" spans="1:31" x14ac:dyDescent="0.3">
      <c r="A78" s="152">
        <v>311</v>
      </c>
      <c r="B78" s="152" t="s">
        <v>44</v>
      </c>
      <c r="C78" s="152" t="s">
        <v>202</v>
      </c>
      <c r="D78" s="152" t="s">
        <v>206</v>
      </c>
      <c r="E78" s="152"/>
      <c r="F78" s="152" t="s">
        <v>213</v>
      </c>
      <c r="G78" s="152"/>
      <c r="H78" s="152" t="s">
        <v>206</v>
      </c>
      <c r="I78" s="152"/>
      <c r="J78" s="152" t="s">
        <v>30</v>
      </c>
      <c r="K78" s="152"/>
      <c r="L78" s="152"/>
      <c r="M78" s="152">
        <v>0.1</v>
      </c>
      <c r="N78" s="152"/>
      <c r="O78" s="153" t="s">
        <v>744</v>
      </c>
      <c r="P78" s="152" t="s">
        <v>928</v>
      </c>
      <c r="AB78">
        <v>826</v>
      </c>
      <c r="AC78" t="s">
        <v>422</v>
      </c>
      <c r="AD78">
        <f>COUNTIF('Rechner_ÖR2uHALM2C.1'!$E$51:$E$250,Datengrundlage!AB78)</f>
        <v>0</v>
      </c>
      <c r="AE78">
        <f t="shared" si="5"/>
        <v>0</v>
      </c>
    </row>
    <row r="79" spans="1:31" x14ac:dyDescent="0.3">
      <c r="A79" s="152">
        <v>312</v>
      </c>
      <c r="B79" s="152" t="s">
        <v>45</v>
      </c>
      <c r="C79" s="152" t="s">
        <v>202</v>
      </c>
      <c r="D79" s="152" t="s">
        <v>206</v>
      </c>
      <c r="E79" s="152"/>
      <c r="F79" s="152" t="s">
        <v>213</v>
      </c>
      <c r="G79" s="152"/>
      <c r="H79" s="152" t="s">
        <v>206</v>
      </c>
      <c r="I79" s="152"/>
      <c r="J79" s="152" t="s">
        <v>30</v>
      </c>
      <c r="K79" s="152"/>
      <c r="L79" s="152"/>
      <c r="M79" s="152">
        <v>0.1</v>
      </c>
      <c r="N79" s="152"/>
      <c r="O79" s="153" t="s">
        <v>745</v>
      </c>
      <c r="P79" s="152" t="s">
        <v>928</v>
      </c>
      <c r="AB79">
        <v>827</v>
      </c>
      <c r="AC79" t="s">
        <v>423</v>
      </c>
      <c r="AD79">
        <f>COUNTIF('Rechner_ÖR2uHALM2C.1'!$E$51:$E$250,Datengrundlage!AB79)</f>
        <v>0</v>
      </c>
      <c r="AE79">
        <f t="shared" si="5"/>
        <v>0</v>
      </c>
    </row>
    <row r="80" spans="1:31" x14ac:dyDescent="0.3">
      <c r="A80" s="152">
        <v>315</v>
      </c>
      <c r="B80" s="152" t="s">
        <v>143</v>
      </c>
      <c r="C80" s="152" t="s">
        <v>202</v>
      </c>
      <c r="D80" s="152" t="s">
        <v>206</v>
      </c>
      <c r="E80" s="152"/>
      <c r="F80" s="152" t="s">
        <v>213</v>
      </c>
      <c r="G80" s="152"/>
      <c r="H80" s="152" t="s">
        <v>206</v>
      </c>
      <c r="I80" s="152"/>
      <c r="J80" s="152" t="s">
        <v>30</v>
      </c>
      <c r="K80" s="152"/>
      <c r="L80" s="152"/>
      <c r="M80" s="152">
        <v>0.1</v>
      </c>
      <c r="N80" s="152"/>
      <c r="O80" s="153" t="s">
        <v>746</v>
      </c>
      <c r="P80" s="152" t="s">
        <v>928</v>
      </c>
      <c r="AB80">
        <v>829</v>
      </c>
      <c r="AC80" t="s">
        <v>622</v>
      </c>
      <c r="AD80">
        <f>COUNTIF('Rechner_ÖR2uHALM2C.1'!$E$51:$E$250,Datengrundlage!AB80)</f>
        <v>0</v>
      </c>
      <c r="AE80">
        <f t="shared" si="5"/>
        <v>0</v>
      </c>
    </row>
    <row r="81" spans="1:31" x14ac:dyDescent="0.3">
      <c r="A81" s="152">
        <v>316</v>
      </c>
      <c r="B81" s="152" t="s">
        <v>144</v>
      </c>
      <c r="C81" s="152" t="s">
        <v>202</v>
      </c>
      <c r="D81" s="152" t="s">
        <v>206</v>
      </c>
      <c r="E81" s="152"/>
      <c r="F81" s="152" t="s">
        <v>213</v>
      </c>
      <c r="G81" s="152"/>
      <c r="H81" s="152" t="s">
        <v>206</v>
      </c>
      <c r="I81" s="152"/>
      <c r="J81" s="152" t="s">
        <v>30</v>
      </c>
      <c r="K81" s="152"/>
      <c r="L81" s="152"/>
      <c r="M81" s="152">
        <v>0.1</v>
      </c>
      <c r="N81" s="152"/>
      <c r="O81" s="153" t="s">
        <v>747</v>
      </c>
      <c r="P81" s="152" t="s">
        <v>928</v>
      </c>
      <c r="AB81">
        <v>833</v>
      </c>
      <c r="AC81" t="s">
        <v>429</v>
      </c>
      <c r="AD81">
        <f>COUNTIF('Rechner_ÖR2uHALM2C.1'!$E$51:$E$250,Datengrundlage!AB81)</f>
        <v>0</v>
      </c>
      <c r="AE81">
        <f t="shared" si="5"/>
        <v>0</v>
      </c>
    </row>
    <row r="82" spans="1:31" x14ac:dyDescent="0.3">
      <c r="A82" s="152">
        <v>320</v>
      </c>
      <c r="B82" s="152" t="s">
        <v>46</v>
      </c>
      <c r="C82" s="152" t="s">
        <v>202</v>
      </c>
      <c r="D82" s="152" t="s">
        <v>206</v>
      </c>
      <c r="E82" s="152"/>
      <c r="F82" s="152" t="s">
        <v>213</v>
      </c>
      <c r="G82" s="152"/>
      <c r="H82" s="152" t="s">
        <v>206</v>
      </c>
      <c r="I82" s="152"/>
      <c r="J82" s="152" t="s">
        <v>30</v>
      </c>
      <c r="K82" s="152"/>
      <c r="L82" s="152"/>
      <c r="M82" s="152">
        <v>0.32</v>
      </c>
      <c r="N82" s="152"/>
      <c r="O82" s="153" t="s">
        <v>748</v>
      </c>
      <c r="P82" s="152"/>
      <c r="AB82">
        <v>834</v>
      </c>
      <c r="AC82" t="s">
        <v>430</v>
      </c>
      <c r="AD82">
        <f>COUNTIF('Rechner_ÖR2uHALM2C.1'!$E$51:$E$250,Datengrundlage!AB82)</f>
        <v>0</v>
      </c>
      <c r="AE82">
        <f t="shared" si="5"/>
        <v>0</v>
      </c>
    </row>
    <row r="83" spans="1:31" x14ac:dyDescent="0.3">
      <c r="A83" s="152">
        <v>330</v>
      </c>
      <c r="B83" s="152" t="s">
        <v>145</v>
      </c>
      <c r="C83" s="152" t="s">
        <v>202</v>
      </c>
      <c r="D83" s="152" t="s">
        <v>206</v>
      </c>
      <c r="E83" s="152"/>
      <c r="F83" s="152" t="s">
        <v>529</v>
      </c>
      <c r="G83" s="152" t="s">
        <v>513</v>
      </c>
      <c r="H83" s="152" t="s">
        <v>206</v>
      </c>
      <c r="I83" s="152" t="s">
        <v>30</v>
      </c>
      <c r="J83" s="152" t="s">
        <v>30</v>
      </c>
      <c r="K83" s="152"/>
      <c r="L83" s="152"/>
      <c r="M83" s="152">
        <v>0.3</v>
      </c>
      <c r="N83" s="152"/>
      <c r="O83" s="153" t="s">
        <v>749</v>
      </c>
      <c r="P83" s="152"/>
      <c r="AB83">
        <v>838</v>
      </c>
      <c r="AC83" t="s">
        <v>434</v>
      </c>
      <c r="AD83">
        <f>COUNTIF('Rechner_ÖR2uHALM2C.1'!$E$51:$E$250,Datengrundlage!AB83)</f>
        <v>0</v>
      </c>
      <c r="AE83">
        <f t="shared" si="5"/>
        <v>0</v>
      </c>
    </row>
    <row r="84" spans="1:31" x14ac:dyDescent="0.3">
      <c r="A84" s="152">
        <v>341</v>
      </c>
      <c r="B84" s="152" t="s">
        <v>146</v>
      </c>
      <c r="C84" s="152" t="s">
        <v>202</v>
      </c>
      <c r="D84" s="152" t="s">
        <v>206</v>
      </c>
      <c r="E84" s="152"/>
      <c r="F84" s="152" t="s">
        <v>213</v>
      </c>
      <c r="G84" s="152"/>
      <c r="H84" s="152" t="s">
        <v>206</v>
      </c>
      <c r="I84" s="152"/>
      <c r="J84" s="152" t="s">
        <v>30</v>
      </c>
      <c r="K84" s="152"/>
      <c r="L84" s="152"/>
      <c r="M84" s="152">
        <v>0.17</v>
      </c>
      <c r="N84" s="152"/>
      <c r="O84" s="153" t="s">
        <v>750</v>
      </c>
      <c r="P84" s="152"/>
      <c r="AB84">
        <v>839</v>
      </c>
      <c r="AC84" t="s">
        <v>435</v>
      </c>
      <c r="AD84">
        <f>COUNTIF('Rechner_ÖR2uHALM2C.1'!$E$51:$E$250,Datengrundlage!AB84)</f>
        <v>0</v>
      </c>
      <c r="AE84">
        <f t="shared" si="5"/>
        <v>0</v>
      </c>
    </row>
    <row r="85" spans="1:31" x14ac:dyDescent="0.3">
      <c r="A85" s="152">
        <v>392</v>
      </c>
      <c r="B85" s="152" t="s">
        <v>147</v>
      </c>
      <c r="C85" s="152" t="s">
        <v>202</v>
      </c>
      <c r="D85" s="152" t="s">
        <v>206</v>
      </c>
      <c r="E85" s="152"/>
      <c r="F85" s="152" t="s">
        <v>213</v>
      </c>
      <c r="G85" s="152"/>
      <c r="H85" s="152" t="s">
        <v>206</v>
      </c>
      <c r="I85" s="152"/>
      <c r="J85" s="152" t="s">
        <v>30</v>
      </c>
      <c r="K85" s="152"/>
      <c r="L85" s="152"/>
      <c r="M85" s="152">
        <v>0.14000000000000001</v>
      </c>
      <c r="N85" s="152"/>
      <c r="O85" s="153" t="s">
        <v>751</v>
      </c>
      <c r="P85" s="152" t="s">
        <v>928</v>
      </c>
      <c r="AB85">
        <v>841</v>
      </c>
      <c r="AC85" t="s">
        <v>437</v>
      </c>
      <c r="AD85">
        <f>COUNTIF('Rechner_ÖR2uHALM2C.1'!$E$51:$E$250,Datengrundlage!AB85)</f>
        <v>0</v>
      </c>
      <c r="AE85">
        <f t="shared" si="5"/>
        <v>0</v>
      </c>
    </row>
    <row r="86" spans="1:31" x14ac:dyDescent="0.3">
      <c r="A86" s="152">
        <v>393</v>
      </c>
      <c r="B86" s="152" t="s">
        <v>148</v>
      </c>
      <c r="C86" s="152" t="s">
        <v>202</v>
      </c>
      <c r="D86" s="152" t="s">
        <v>206</v>
      </c>
      <c r="E86" s="152"/>
      <c r="F86" s="152" t="s">
        <v>213</v>
      </c>
      <c r="G86" s="152"/>
      <c r="H86" s="152" t="s">
        <v>206</v>
      </c>
      <c r="I86" s="152"/>
      <c r="J86" s="152" t="s">
        <v>30</v>
      </c>
      <c r="K86" s="152"/>
      <c r="L86" s="152"/>
      <c r="M86" s="152">
        <v>8.5000000000000006E-2</v>
      </c>
      <c r="N86" s="152"/>
      <c r="O86" s="153" t="s">
        <v>752</v>
      </c>
      <c r="P86" s="152" t="s">
        <v>928</v>
      </c>
      <c r="AB86">
        <v>842</v>
      </c>
      <c r="AC86" t="s">
        <v>438</v>
      </c>
      <c r="AD86">
        <f>COUNTIF('Rechner_ÖR2uHALM2C.1'!$E$51:$E$250,Datengrundlage!AB86)</f>
        <v>0</v>
      </c>
      <c r="AE86">
        <f t="shared" si="5"/>
        <v>0</v>
      </c>
    </row>
    <row r="87" spans="1:31" x14ac:dyDescent="0.3">
      <c r="A87" s="152">
        <v>411</v>
      </c>
      <c r="B87" s="152" t="s">
        <v>149</v>
      </c>
      <c r="C87" s="152" t="s">
        <v>202</v>
      </c>
      <c r="D87" s="152" t="s">
        <v>206</v>
      </c>
      <c r="E87" s="152"/>
      <c r="F87" s="152" t="s">
        <v>709</v>
      </c>
      <c r="G87" s="152" t="s">
        <v>31</v>
      </c>
      <c r="H87" s="152" t="s">
        <v>206</v>
      </c>
      <c r="I87" s="152"/>
      <c r="J87" s="152"/>
      <c r="K87" s="152"/>
      <c r="L87" s="152"/>
      <c r="M87" s="152">
        <v>0.35</v>
      </c>
      <c r="N87" s="152"/>
      <c r="O87" s="153" t="s">
        <v>731</v>
      </c>
      <c r="P87" s="152"/>
      <c r="AB87">
        <v>845</v>
      </c>
      <c r="AC87" t="s">
        <v>441</v>
      </c>
      <c r="AD87">
        <f>COUNTIF('Rechner_ÖR2uHALM2C.1'!$E$51:$E$250,Datengrundlage!AB87)</f>
        <v>0</v>
      </c>
      <c r="AE87">
        <f t="shared" si="5"/>
        <v>0</v>
      </c>
    </row>
    <row r="88" spans="1:31" x14ac:dyDescent="0.3">
      <c r="A88" s="152">
        <v>413</v>
      </c>
      <c r="B88" s="152" t="s">
        <v>150</v>
      </c>
      <c r="C88" s="152" t="s">
        <v>202</v>
      </c>
      <c r="D88" s="152" t="s">
        <v>206</v>
      </c>
      <c r="E88" s="152"/>
      <c r="F88" s="152" t="s">
        <v>214</v>
      </c>
      <c r="G88" s="152"/>
      <c r="H88" s="152" t="s">
        <v>206</v>
      </c>
      <c r="I88" s="152"/>
      <c r="J88" s="152"/>
      <c r="K88" s="152"/>
      <c r="L88" s="152"/>
      <c r="M88" s="152">
        <v>0.32</v>
      </c>
      <c r="N88" s="152"/>
      <c r="O88" s="153" t="s">
        <v>753</v>
      </c>
      <c r="P88" s="152"/>
      <c r="AB88">
        <v>846</v>
      </c>
      <c r="AC88" t="s">
        <v>442</v>
      </c>
      <c r="AD88">
        <f>COUNTIF('Rechner_ÖR2uHALM2C.1'!$E$51:$E$250,Datengrundlage!AB88)</f>
        <v>0</v>
      </c>
      <c r="AE88">
        <f t="shared" si="5"/>
        <v>0</v>
      </c>
    </row>
    <row r="89" spans="1:31" x14ac:dyDescent="0.3">
      <c r="A89" s="152">
        <v>414</v>
      </c>
      <c r="B89" s="152" t="s">
        <v>151</v>
      </c>
      <c r="C89" s="152" t="s">
        <v>202</v>
      </c>
      <c r="D89" s="152" t="s">
        <v>206</v>
      </c>
      <c r="E89" s="152"/>
      <c r="F89" s="152" t="s">
        <v>214</v>
      </c>
      <c r="G89" s="152"/>
      <c r="H89" s="152" t="s">
        <v>206</v>
      </c>
      <c r="I89" s="152"/>
      <c r="J89" s="152"/>
      <c r="K89" s="152"/>
      <c r="L89" s="152"/>
      <c r="M89" s="152">
        <v>0.32</v>
      </c>
      <c r="N89" s="152"/>
      <c r="O89" s="153" t="s">
        <v>745</v>
      </c>
      <c r="P89" s="152" t="s">
        <v>928</v>
      </c>
      <c r="AB89">
        <v>848</v>
      </c>
      <c r="AC89" t="s">
        <v>444</v>
      </c>
      <c r="AD89">
        <f>COUNTIF('Rechner_ÖR2uHALM2C.1'!$E$51:$E$250,Datengrundlage!AB89)</f>
        <v>0</v>
      </c>
      <c r="AE89">
        <f t="shared" si="5"/>
        <v>0</v>
      </c>
    </row>
    <row r="90" spans="1:31" x14ac:dyDescent="0.3">
      <c r="A90" s="152">
        <v>421</v>
      </c>
      <c r="B90" s="152" t="s">
        <v>47</v>
      </c>
      <c r="C90" s="152" t="s">
        <v>202</v>
      </c>
      <c r="D90" s="152" t="s">
        <v>206</v>
      </c>
      <c r="E90" s="152"/>
      <c r="F90" s="152" t="s">
        <v>516</v>
      </c>
      <c r="G90" s="152" t="s">
        <v>513</v>
      </c>
      <c r="H90" s="152" t="s">
        <v>206</v>
      </c>
      <c r="I90" s="152"/>
      <c r="J90" s="152" t="s">
        <v>30</v>
      </c>
      <c r="K90" s="152"/>
      <c r="L90" s="152" t="s">
        <v>30</v>
      </c>
      <c r="M90" s="152">
        <v>0.03</v>
      </c>
      <c r="N90" s="152"/>
      <c r="O90" s="153" t="s">
        <v>754</v>
      </c>
      <c r="P90" s="152"/>
      <c r="AB90">
        <v>849</v>
      </c>
      <c r="AC90" t="s">
        <v>445</v>
      </c>
      <c r="AD90">
        <f>COUNTIF('Rechner_ÖR2uHALM2C.1'!$E$51:$E$250,Datengrundlage!AB90)</f>
        <v>0</v>
      </c>
      <c r="AE90">
        <f t="shared" si="5"/>
        <v>0</v>
      </c>
    </row>
    <row r="91" spans="1:31" x14ac:dyDescent="0.3">
      <c r="A91" s="152">
        <v>422</v>
      </c>
      <c r="B91" s="152" t="s">
        <v>559</v>
      </c>
      <c r="C91" s="152" t="s">
        <v>202</v>
      </c>
      <c r="D91" s="152" t="s">
        <v>206</v>
      </c>
      <c r="E91" s="152"/>
      <c r="F91" s="152" t="s">
        <v>214</v>
      </c>
      <c r="G91" s="152"/>
      <c r="H91" s="152" t="s">
        <v>206</v>
      </c>
      <c r="I91" s="152"/>
      <c r="J91" s="152" t="s">
        <v>30</v>
      </c>
      <c r="K91" s="152"/>
      <c r="L91" s="152" t="s">
        <v>30</v>
      </c>
      <c r="M91" s="152">
        <v>0.03</v>
      </c>
      <c r="N91" s="152"/>
      <c r="O91" s="153">
        <v>5</v>
      </c>
      <c r="P91" s="152"/>
      <c r="AB91">
        <v>850</v>
      </c>
      <c r="AC91" t="s">
        <v>446</v>
      </c>
      <c r="AD91">
        <f>COUNTIF('Rechner_ÖR2uHALM2C.1'!$E$51:$E$250,Datengrundlage!AB91)</f>
        <v>0</v>
      </c>
      <c r="AE91">
        <f t="shared" si="5"/>
        <v>0</v>
      </c>
    </row>
    <row r="92" spans="1:31" x14ac:dyDescent="0.3">
      <c r="A92" s="152">
        <v>423</v>
      </c>
      <c r="B92" s="152" t="s">
        <v>152</v>
      </c>
      <c r="C92" s="152" t="s">
        <v>202</v>
      </c>
      <c r="D92" s="152" t="s">
        <v>206</v>
      </c>
      <c r="E92" s="152"/>
      <c r="F92" s="152" t="s">
        <v>516</v>
      </c>
      <c r="G92" s="152" t="s">
        <v>513</v>
      </c>
      <c r="H92" s="152" t="s">
        <v>206</v>
      </c>
      <c r="I92" s="152"/>
      <c r="J92" s="152" t="s">
        <v>30</v>
      </c>
      <c r="K92" s="152"/>
      <c r="L92" s="152" t="s">
        <v>30</v>
      </c>
      <c r="M92" s="152">
        <v>0.03</v>
      </c>
      <c r="N92" s="152"/>
      <c r="O92" s="153" t="s">
        <v>755</v>
      </c>
      <c r="P92" s="152"/>
      <c r="AB92">
        <v>851</v>
      </c>
      <c r="AC92" t="s">
        <v>447</v>
      </c>
      <c r="AD92">
        <f>COUNTIF('Rechner_ÖR2uHALM2C.1'!$E$51:$E$250,Datengrundlage!AB92)</f>
        <v>0</v>
      </c>
      <c r="AE92">
        <f t="shared" si="5"/>
        <v>0</v>
      </c>
    </row>
    <row r="93" spans="1:31" x14ac:dyDescent="0.3">
      <c r="A93" s="152">
        <v>424</v>
      </c>
      <c r="B93" s="152" t="s">
        <v>153</v>
      </c>
      <c r="C93" s="152" t="s">
        <v>202</v>
      </c>
      <c r="D93" s="152" t="s">
        <v>206</v>
      </c>
      <c r="E93" s="152"/>
      <c r="F93" s="152" t="s">
        <v>214</v>
      </c>
      <c r="G93" s="152"/>
      <c r="H93" s="152" t="s">
        <v>206</v>
      </c>
      <c r="I93" s="152"/>
      <c r="J93" s="152"/>
      <c r="K93" s="152"/>
      <c r="L93" s="152" t="s">
        <v>30</v>
      </c>
      <c r="M93" s="152">
        <v>0.03</v>
      </c>
      <c r="N93" s="152"/>
      <c r="O93" s="153">
        <v>5</v>
      </c>
      <c r="P93" s="152"/>
      <c r="AB93">
        <v>852</v>
      </c>
      <c r="AC93" t="s">
        <v>411</v>
      </c>
      <c r="AD93">
        <f>COUNTIF('Rechner_ÖR2uHALM2C.1'!$E$51:$E$250,Datengrundlage!AB93)</f>
        <v>0</v>
      </c>
      <c r="AE93">
        <f t="shared" ref="AE93:AE95" si="6">IF(AD93&gt;=1,1,0)</f>
        <v>0</v>
      </c>
    </row>
    <row r="94" spans="1:31" x14ac:dyDescent="0.3">
      <c r="A94" s="152">
        <v>425</v>
      </c>
      <c r="B94" s="152" t="s">
        <v>154</v>
      </c>
      <c r="C94" s="152" t="s">
        <v>202</v>
      </c>
      <c r="D94" s="152" t="s">
        <v>206</v>
      </c>
      <c r="E94" s="152"/>
      <c r="F94" s="152" t="s">
        <v>532</v>
      </c>
      <c r="G94" s="152" t="s">
        <v>513</v>
      </c>
      <c r="H94" s="152" t="s">
        <v>206</v>
      </c>
      <c r="I94" s="152"/>
      <c r="J94" s="152" t="s">
        <v>30</v>
      </c>
      <c r="K94" s="152"/>
      <c r="L94" s="152" t="s">
        <v>30</v>
      </c>
      <c r="M94" s="152">
        <v>0.03</v>
      </c>
      <c r="N94" s="152"/>
      <c r="O94" s="153">
        <v>6</v>
      </c>
      <c r="P94" s="152"/>
      <c r="AB94">
        <v>853</v>
      </c>
      <c r="AC94" t="s">
        <v>412</v>
      </c>
      <c r="AD94">
        <f>COUNTIF('Rechner_ÖR2uHALM2C.1'!$E$51:$E$250,Datengrundlage!AB94)</f>
        <v>0</v>
      </c>
      <c r="AE94">
        <f t="shared" si="6"/>
        <v>0</v>
      </c>
    </row>
    <row r="95" spans="1:31" x14ac:dyDescent="0.3">
      <c r="A95" s="152">
        <v>426</v>
      </c>
      <c r="B95" s="152" t="s">
        <v>155</v>
      </c>
      <c r="C95" s="152" t="s">
        <v>202</v>
      </c>
      <c r="D95" s="152" t="s">
        <v>206</v>
      </c>
      <c r="E95" s="152"/>
      <c r="F95" s="152" t="s">
        <v>516</v>
      </c>
      <c r="G95" s="152" t="s">
        <v>513</v>
      </c>
      <c r="H95" s="152" t="s">
        <v>206</v>
      </c>
      <c r="I95" s="152"/>
      <c r="J95" s="152" t="s">
        <v>30</v>
      </c>
      <c r="K95" s="152"/>
      <c r="L95" s="152" t="s">
        <v>30</v>
      </c>
      <c r="M95" s="152">
        <v>0.03</v>
      </c>
      <c r="N95" s="152"/>
      <c r="O95" s="153" t="s">
        <v>756</v>
      </c>
      <c r="P95" s="152"/>
      <c r="AB95">
        <v>854</v>
      </c>
      <c r="AC95" t="s">
        <v>413</v>
      </c>
      <c r="AD95">
        <f>COUNTIF('Rechner_ÖR2uHALM2C.1'!$E$51:$E$250,Datengrundlage!AB95)</f>
        <v>0</v>
      </c>
      <c r="AE95">
        <f t="shared" si="6"/>
        <v>0</v>
      </c>
    </row>
    <row r="96" spans="1:31" x14ac:dyDescent="0.3">
      <c r="A96" s="152">
        <v>427</v>
      </c>
      <c r="B96" s="152" t="s">
        <v>156</v>
      </c>
      <c r="C96" s="152" t="s">
        <v>202</v>
      </c>
      <c r="D96" s="152" t="s">
        <v>206</v>
      </c>
      <c r="E96" s="152"/>
      <c r="F96" s="152" t="s">
        <v>516</v>
      </c>
      <c r="G96" s="152" t="s">
        <v>513</v>
      </c>
      <c r="H96" s="152" t="s">
        <v>206</v>
      </c>
      <c r="I96" s="152"/>
      <c r="J96" s="152" t="s">
        <v>30</v>
      </c>
      <c r="K96" s="152"/>
      <c r="L96" s="152" t="s">
        <v>30</v>
      </c>
      <c r="M96" s="152">
        <v>0.03</v>
      </c>
      <c r="N96" s="152"/>
      <c r="O96" s="153" t="s">
        <v>757</v>
      </c>
      <c r="P96" s="152"/>
      <c r="AB96">
        <v>856</v>
      </c>
      <c r="AC96" t="s">
        <v>449</v>
      </c>
      <c r="AD96">
        <f>COUNTIF('Rechner_ÖR2uHALM2C.1'!$E$51:$E$250,Datengrundlage!AB96)</f>
        <v>0</v>
      </c>
      <c r="AE96">
        <f t="shared" ref="AE96:AE122" si="7">IF(AD96&gt;=1,1,0)</f>
        <v>0</v>
      </c>
    </row>
    <row r="97" spans="1:31" x14ac:dyDescent="0.3">
      <c r="A97" s="152">
        <v>428</v>
      </c>
      <c r="B97" s="152" t="s">
        <v>157</v>
      </c>
      <c r="C97" s="152" t="s">
        <v>202</v>
      </c>
      <c r="D97" s="152" t="s">
        <v>206</v>
      </c>
      <c r="E97" s="152"/>
      <c r="F97" s="152" t="s">
        <v>214</v>
      </c>
      <c r="G97" s="152"/>
      <c r="H97" s="152"/>
      <c r="I97" s="152"/>
      <c r="J97" s="152"/>
      <c r="K97" s="152"/>
      <c r="L97" s="152"/>
      <c r="M97" s="152" t="s">
        <v>569</v>
      </c>
      <c r="N97" s="152"/>
      <c r="O97" s="153" t="s">
        <v>203</v>
      </c>
      <c r="P97" s="152"/>
      <c r="AB97">
        <v>860</v>
      </c>
      <c r="AC97" t="s">
        <v>453</v>
      </c>
      <c r="AD97">
        <f>COUNTIF('Rechner_ÖR2uHALM2C.1'!$E$51:$E$250,Datengrundlage!AB97)</f>
        <v>0</v>
      </c>
      <c r="AE97">
        <f t="shared" si="7"/>
        <v>0</v>
      </c>
    </row>
    <row r="98" spans="1:31" x14ac:dyDescent="0.3">
      <c r="A98" s="152">
        <v>429</v>
      </c>
      <c r="B98" s="152" t="s">
        <v>158</v>
      </c>
      <c r="C98" s="152" t="s">
        <v>202</v>
      </c>
      <c r="D98" s="152" t="s">
        <v>206</v>
      </c>
      <c r="E98" s="152"/>
      <c r="F98" s="152" t="s">
        <v>516</v>
      </c>
      <c r="G98" s="152" t="s">
        <v>513</v>
      </c>
      <c r="H98" s="152" t="s">
        <v>206</v>
      </c>
      <c r="I98" s="152"/>
      <c r="J98" s="152" t="s">
        <v>30</v>
      </c>
      <c r="K98" s="152"/>
      <c r="L98" s="152" t="s">
        <v>30</v>
      </c>
      <c r="M98" s="152">
        <v>0.03</v>
      </c>
      <c r="N98" s="152"/>
      <c r="O98" s="153" t="s">
        <v>758</v>
      </c>
      <c r="P98" s="152"/>
      <c r="AB98">
        <v>861</v>
      </c>
      <c r="AC98" t="s">
        <v>454</v>
      </c>
      <c r="AD98">
        <f>COUNTIF('Rechner_ÖR2uHALM2C.1'!$E$51:$E$250,Datengrundlage!AB98)</f>
        <v>0</v>
      </c>
      <c r="AE98">
        <f t="shared" si="7"/>
        <v>0</v>
      </c>
    </row>
    <row r="99" spans="1:31" x14ac:dyDescent="0.3">
      <c r="A99" s="152">
        <v>430</v>
      </c>
      <c r="B99" s="152" t="s">
        <v>159</v>
      </c>
      <c r="C99" s="152" t="s">
        <v>202</v>
      </c>
      <c r="D99" s="152" t="s">
        <v>206</v>
      </c>
      <c r="E99" s="152"/>
      <c r="F99" s="152" t="s">
        <v>516</v>
      </c>
      <c r="G99" s="152" t="s">
        <v>513</v>
      </c>
      <c r="H99" s="152" t="s">
        <v>206</v>
      </c>
      <c r="I99" s="152"/>
      <c r="J99" s="152" t="s">
        <v>30</v>
      </c>
      <c r="K99" s="152"/>
      <c r="L99" s="152" t="s">
        <v>30</v>
      </c>
      <c r="M99" s="152">
        <v>0.17</v>
      </c>
      <c r="N99" s="152"/>
      <c r="O99" s="153" t="s">
        <v>759</v>
      </c>
      <c r="P99" s="152"/>
      <c r="AB99">
        <v>862</v>
      </c>
      <c r="AC99" t="s">
        <v>455</v>
      </c>
      <c r="AD99">
        <f>COUNTIF('Rechner_ÖR2uHALM2C.1'!$E$51:$E$250,Datengrundlage!AB99)</f>
        <v>0</v>
      </c>
      <c r="AE99">
        <f t="shared" si="7"/>
        <v>0</v>
      </c>
    </row>
    <row r="100" spans="1:31" x14ac:dyDescent="0.3">
      <c r="A100" s="152">
        <v>431</v>
      </c>
      <c r="B100" s="152" t="s">
        <v>160</v>
      </c>
      <c r="C100" s="152" t="s">
        <v>202</v>
      </c>
      <c r="D100" s="152" t="s">
        <v>206</v>
      </c>
      <c r="E100" s="152"/>
      <c r="F100" s="152" t="s">
        <v>516</v>
      </c>
      <c r="G100" s="152" t="s">
        <v>513</v>
      </c>
      <c r="H100" s="152" t="s">
        <v>206</v>
      </c>
      <c r="I100" s="152"/>
      <c r="J100" s="152" t="s">
        <v>30</v>
      </c>
      <c r="K100" s="152"/>
      <c r="L100" s="152" t="s">
        <v>30</v>
      </c>
      <c r="M100" s="152">
        <v>0.03</v>
      </c>
      <c r="N100" s="152"/>
      <c r="O100" s="153" t="s">
        <v>760</v>
      </c>
      <c r="P100" s="152"/>
      <c r="AB100">
        <v>863</v>
      </c>
      <c r="AC100" t="s">
        <v>456</v>
      </c>
      <c r="AD100">
        <f>COUNTIF('Rechner_ÖR2uHALM2C.1'!$E$51:$E$250,Datengrundlage!AB100)</f>
        <v>0</v>
      </c>
      <c r="AE100">
        <f t="shared" si="7"/>
        <v>0</v>
      </c>
    </row>
    <row r="101" spans="1:31" x14ac:dyDescent="0.3">
      <c r="A101" s="152">
        <v>432</v>
      </c>
      <c r="B101" s="152" t="s">
        <v>161</v>
      </c>
      <c r="C101" s="152" t="s">
        <v>202</v>
      </c>
      <c r="D101" s="152" t="s">
        <v>206</v>
      </c>
      <c r="E101" s="152"/>
      <c r="F101" s="152" t="s">
        <v>532</v>
      </c>
      <c r="G101" s="152" t="s">
        <v>513</v>
      </c>
      <c r="H101" s="152" t="s">
        <v>206</v>
      </c>
      <c r="I101" s="152"/>
      <c r="J101" s="152" t="s">
        <v>30</v>
      </c>
      <c r="K101" s="152"/>
      <c r="L101" s="152" t="s">
        <v>30</v>
      </c>
      <c r="M101" s="152">
        <v>0.03</v>
      </c>
      <c r="N101" s="152"/>
      <c r="O101" s="153">
        <v>6</v>
      </c>
      <c r="P101" s="152"/>
      <c r="AB101">
        <v>864</v>
      </c>
      <c r="AC101" t="s">
        <v>457</v>
      </c>
      <c r="AD101">
        <f>COUNTIF('Rechner_ÖR2uHALM2C.1'!$E$51:$E$250,Datengrundlage!AB101)</f>
        <v>0</v>
      </c>
      <c r="AE101">
        <f t="shared" si="7"/>
        <v>0</v>
      </c>
    </row>
    <row r="102" spans="1:31" x14ac:dyDescent="0.3">
      <c r="A102" s="152">
        <v>433</v>
      </c>
      <c r="B102" s="152" t="s">
        <v>711</v>
      </c>
      <c r="C102" s="152" t="s">
        <v>202</v>
      </c>
      <c r="D102" s="152" t="s">
        <v>206</v>
      </c>
      <c r="E102" s="152"/>
      <c r="F102" s="152" t="s">
        <v>214</v>
      </c>
      <c r="G102" s="152"/>
      <c r="H102" s="152" t="s">
        <v>206</v>
      </c>
      <c r="I102" s="152"/>
      <c r="J102" s="152" t="s">
        <v>30</v>
      </c>
      <c r="K102" s="152"/>
      <c r="L102" s="152" t="s">
        <v>30</v>
      </c>
      <c r="M102" s="152">
        <v>0.03</v>
      </c>
      <c r="N102" s="152"/>
      <c r="O102" s="153">
        <v>5</v>
      </c>
      <c r="P102" s="152"/>
      <c r="AB102">
        <v>865</v>
      </c>
      <c r="AC102" t="s">
        <v>458</v>
      </c>
      <c r="AD102">
        <f>COUNTIF('Rechner_ÖR2uHALM2C.1'!$E$51:$E$250,Datengrundlage!AB102)</f>
        <v>0</v>
      </c>
      <c r="AE102">
        <f t="shared" si="7"/>
        <v>0</v>
      </c>
    </row>
    <row r="103" spans="1:31" x14ac:dyDescent="0.3">
      <c r="A103" s="152">
        <v>434</v>
      </c>
      <c r="B103" s="152" t="s">
        <v>163</v>
      </c>
      <c r="C103" s="152" t="s">
        <v>202</v>
      </c>
      <c r="D103" s="152" t="s">
        <v>206</v>
      </c>
      <c r="E103" s="152" t="s">
        <v>212</v>
      </c>
      <c r="F103" s="152" t="s">
        <v>532</v>
      </c>
      <c r="G103" s="152" t="s">
        <v>513</v>
      </c>
      <c r="H103" s="152" t="s">
        <v>206</v>
      </c>
      <c r="I103" s="152"/>
      <c r="J103" s="152" t="s">
        <v>30</v>
      </c>
      <c r="K103" s="152"/>
      <c r="L103" s="152" t="s">
        <v>30</v>
      </c>
      <c r="M103" s="152">
        <v>0.21</v>
      </c>
      <c r="N103" s="152"/>
      <c r="O103" s="153">
        <v>6</v>
      </c>
      <c r="P103" s="152"/>
      <c r="AB103">
        <v>920</v>
      </c>
      <c r="AC103" t="s">
        <v>489</v>
      </c>
      <c r="AD103">
        <f>COUNTIF('Rechner_ÖR2uHALM2C.1'!$E$51:$E$250,Datengrundlage!AB103)</f>
        <v>0</v>
      </c>
      <c r="AE103">
        <f t="shared" si="7"/>
        <v>0</v>
      </c>
    </row>
    <row r="104" spans="1:31" x14ac:dyDescent="0.3">
      <c r="A104" s="152">
        <v>444</v>
      </c>
      <c r="B104" s="152" t="s">
        <v>164</v>
      </c>
      <c r="C104" s="152" t="s">
        <v>210</v>
      </c>
      <c r="D104" s="152" t="s">
        <v>206</v>
      </c>
      <c r="E104" s="152"/>
      <c r="F104" s="152" t="s">
        <v>215</v>
      </c>
      <c r="G104" s="152"/>
      <c r="H104" s="152" t="s">
        <v>206</v>
      </c>
      <c r="I104" s="152"/>
      <c r="J104" s="152"/>
      <c r="K104" s="152"/>
      <c r="L104" s="152"/>
      <c r="M104" s="152">
        <v>4.0000000000000001E-3</v>
      </c>
      <c r="N104" s="152"/>
      <c r="O104" s="153" t="s">
        <v>203</v>
      </c>
      <c r="P104" s="152"/>
      <c r="AB104">
        <v>924</v>
      </c>
      <c r="AC104" t="s">
        <v>483</v>
      </c>
      <c r="AD104">
        <f>COUNTIF('Rechner_ÖR2uHALM2C.1'!$E$51:$E$250,Datengrundlage!AB104)</f>
        <v>0</v>
      </c>
      <c r="AE104">
        <f t="shared" si="7"/>
        <v>0</v>
      </c>
    </row>
    <row r="105" spans="1:31" x14ac:dyDescent="0.3">
      <c r="A105" s="152">
        <v>451</v>
      </c>
      <c r="B105" s="152" t="s">
        <v>165</v>
      </c>
      <c r="C105" s="152" t="s">
        <v>210</v>
      </c>
      <c r="D105" s="152" t="s">
        <v>206</v>
      </c>
      <c r="E105" s="152"/>
      <c r="F105" s="152" t="s">
        <v>215</v>
      </c>
      <c r="G105" s="152"/>
      <c r="H105" s="152"/>
      <c r="I105" s="152"/>
      <c r="J105" s="152"/>
      <c r="K105" s="152"/>
      <c r="L105" s="152"/>
      <c r="M105" s="152">
        <v>4.0000000000000001E-3</v>
      </c>
      <c r="N105" s="152"/>
      <c r="O105" s="153" t="s">
        <v>203</v>
      </c>
      <c r="P105" s="152"/>
      <c r="AB105">
        <v>927</v>
      </c>
      <c r="AC105" t="s">
        <v>485</v>
      </c>
      <c r="AD105">
        <f>COUNTIF('Rechner_ÖR2uHALM2C.1'!$E$51:$E$250,Datengrundlage!AB105)</f>
        <v>0</v>
      </c>
      <c r="AE105">
        <f t="shared" si="7"/>
        <v>0</v>
      </c>
    </row>
    <row r="106" spans="1:31" x14ac:dyDescent="0.3">
      <c r="A106" s="152">
        <v>452</v>
      </c>
      <c r="B106" s="152" t="s">
        <v>166</v>
      </c>
      <c r="C106" s="152" t="s">
        <v>210</v>
      </c>
      <c r="D106" s="152" t="s">
        <v>206</v>
      </c>
      <c r="E106" s="152"/>
      <c r="F106" s="152" t="s">
        <v>215</v>
      </c>
      <c r="G106" s="152"/>
      <c r="H106" s="152"/>
      <c r="I106" s="152"/>
      <c r="J106" s="152"/>
      <c r="K106" s="152"/>
      <c r="L106" s="152"/>
      <c r="M106" s="152">
        <v>4.0000000000000001E-3</v>
      </c>
      <c r="N106" s="152"/>
      <c r="O106" s="153" t="s">
        <v>203</v>
      </c>
      <c r="P106" s="152"/>
      <c r="AB106">
        <v>930</v>
      </c>
      <c r="AC106" t="s">
        <v>490</v>
      </c>
      <c r="AD106">
        <f>COUNTIF('Rechner_ÖR2uHALM2C.1'!$E$51:$E$250,Datengrundlage!AB106)</f>
        <v>0</v>
      </c>
      <c r="AE106">
        <f t="shared" si="7"/>
        <v>0</v>
      </c>
    </row>
    <row r="107" spans="1:31" x14ac:dyDescent="0.3">
      <c r="A107" s="152">
        <v>453</v>
      </c>
      <c r="B107" s="152" t="s">
        <v>167</v>
      </c>
      <c r="C107" s="152" t="s">
        <v>210</v>
      </c>
      <c r="D107" s="152" t="s">
        <v>206</v>
      </c>
      <c r="E107" s="152"/>
      <c r="F107" s="152" t="s">
        <v>215</v>
      </c>
      <c r="G107" s="152"/>
      <c r="H107" s="152"/>
      <c r="I107" s="152"/>
      <c r="J107" s="152"/>
      <c r="K107" s="152"/>
      <c r="L107" s="152"/>
      <c r="M107" s="152">
        <v>4.0000000000000001E-3</v>
      </c>
      <c r="N107" s="152"/>
      <c r="O107" s="153" t="s">
        <v>203</v>
      </c>
      <c r="P107" s="152"/>
      <c r="AB107">
        <v>940</v>
      </c>
      <c r="AC107" t="s">
        <v>491</v>
      </c>
      <c r="AD107">
        <f>COUNTIF('Rechner_ÖR2uHALM2C.1'!$E$51:$E$250,Datengrundlage!AB107)</f>
        <v>0</v>
      </c>
      <c r="AE107">
        <f t="shared" si="7"/>
        <v>0</v>
      </c>
    </row>
    <row r="108" spans="1:31" x14ac:dyDescent="0.3">
      <c r="A108" s="152">
        <v>454</v>
      </c>
      <c r="B108" s="152" t="s">
        <v>168</v>
      </c>
      <c r="C108" s="152" t="s">
        <v>210</v>
      </c>
      <c r="D108" s="152" t="s">
        <v>206</v>
      </c>
      <c r="E108" s="152"/>
      <c r="F108" s="152" t="s">
        <v>215</v>
      </c>
      <c r="G108" s="152"/>
      <c r="H108" s="152"/>
      <c r="I108" s="152"/>
      <c r="J108" s="152"/>
      <c r="K108" s="152"/>
      <c r="L108" s="152"/>
      <c r="M108" s="152">
        <v>4.0000000000000001E-3</v>
      </c>
      <c r="N108" s="152"/>
      <c r="O108" s="153" t="s">
        <v>203</v>
      </c>
      <c r="P108" s="152"/>
      <c r="AB108">
        <v>952</v>
      </c>
      <c r="AC108" t="s">
        <v>493</v>
      </c>
      <c r="AD108">
        <f>COUNTIF('Rechner_ÖR2uHALM2C.1'!$E$51:$E$250,Datengrundlage!AB108)</f>
        <v>0</v>
      </c>
      <c r="AE108">
        <f t="shared" si="7"/>
        <v>0</v>
      </c>
    </row>
    <row r="109" spans="1:31" x14ac:dyDescent="0.3">
      <c r="A109" s="152">
        <v>455</v>
      </c>
      <c r="B109" s="152" t="s">
        <v>169</v>
      </c>
      <c r="C109" s="152" t="s">
        <v>210</v>
      </c>
      <c r="D109" s="152" t="s">
        <v>206</v>
      </c>
      <c r="E109" s="152"/>
      <c r="F109" s="152" t="s">
        <v>215</v>
      </c>
      <c r="G109" s="152"/>
      <c r="H109" s="152"/>
      <c r="I109" s="152"/>
      <c r="J109" s="152"/>
      <c r="K109" s="152"/>
      <c r="L109" s="152"/>
      <c r="M109" s="152">
        <v>4.0000000000000001E-3</v>
      </c>
      <c r="N109" s="152"/>
      <c r="O109" s="153" t="s">
        <v>203</v>
      </c>
      <c r="P109" s="152"/>
      <c r="AB109">
        <v>955</v>
      </c>
      <c r="AC109" t="s">
        <v>494</v>
      </c>
      <c r="AD109">
        <f>COUNTIF('Rechner_ÖR2uHALM2C.1'!$E$51:$E$250,Datengrundlage!AB109)</f>
        <v>0</v>
      </c>
      <c r="AE109">
        <f t="shared" si="7"/>
        <v>0</v>
      </c>
    </row>
    <row r="110" spans="1:31" x14ac:dyDescent="0.3">
      <c r="A110" s="152">
        <v>458</v>
      </c>
      <c r="B110" s="152" t="s">
        <v>170</v>
      </c>
      <c r="C110" s="152" t="s">
        <v>210</v>
      </c>
      <c r="D110" s="152" t="s">
        <v>206</v>
      </c>
      <c r="E110" s="152"/>
      <c r="F110" s="152" t="s">
        <v>215</v>
      </c>
      <c r="G110" s="152"/>
      <c r="H110" s="152"/>
      <c r="I110" s="152"/>
      <c r="J110" s="152"/>
      <c r="K110" s="152"/>
      <c r="L110" s="152"/>
      <c r="M110" s="152">
        <v>4.0000000000000001E-3</v>
      </c>
      <c r="N110" s="152"/>
      <c r="O110" s="153" t="s">
        <v>203</v>
      </c>
      <c r="P110" s="152"/>
      <c r="AB110">
        <v>956</v>
      </c>
      <c r="AC110" t="s">
        <v>495</v>
      </c>
      <c r="AD110">
        <f>COUNTIF('Rechner_ÖR2uHALM2C.1'!$E$51:$E$250,Datengrundlage!AB110)</f>
        <v>0</v>
      </c>
      <c r="AE110">
        <f t="shared" si="7"/>
        <v>0</v>
      </c>
    </row>
    <row r="111" spans="1:31" x14ac:dyDescent="0.3">
      <c r="A111" s="152">
        <v>459</v>
      </c>
      <c r="B111" s="152" t="s">
        <v>171</v>
      </c>
      <c r="C111" s="152" t="s">
        <v>210</v>
      </c>
      <c r="D111" s="152" t="s">
        <v>206</v>
      </c>
      <c r="E111" s="152" t="s">
        <v>216</v>
      </c>
      <c r="F111" s="152" t="s">
        <v>215</v>
      </c>
      <c r="G111" s="152"/>
      <c r="H111" s="152" t="s">
        <v>206</v>
      </c>
      <c r="I111" s="152"/>
      <c r="J111" s="152"/>
      <c r="K111" s="152"/>
      <c r="L111" s="152"/>
      <c r="M111" s="152">
        <v>4.0000000000000001E-3</v>
      </c>
      <c r="N111" s="152"/>
      <c r="O111" s="153" t="s">
        <v>203</v>
      </c>
      <c r="P111" s="152"/>
      <c r="AB111">
        <v>958</v>
      </c>
      <c r="AC111" t="s">
        <v>487</v>
      </c>
      <c r="AD111">
        <f>COUNTIF('Rechner_ÖR2uHALM2C.1'!$E$51:$E$250,Datengrundlage!AB111)</f>
        <v>0</v>
      </c>
      <c r="AE111">
        <f t="shared" si="7"/>
        <v>0</v>
      </c>
    </row>
    <row r="112" spans="1:31" x14ac:dyDescent="0.3">
      <c r="A112" s="152">
        <v>460</v>
      </c>
      <c r="B112" s="152" t="s">
        <v>172</v>
      </c>
      <c r="C112" s="152" t="s">
        <v>210</v>
      </c>
      <c r="D112" s="152" t="s">
        <v>206</v>
      </c>
      <c r="E112" s="152"/>
      <c r="F112" s="152" t="s">
        <v>215</v>
      </c>
      <c r="G112" s="152"/>
      <c r="H112" s="152"/>
      <c r="I112" s="152"/>
      <c r="J112" s="152"/>
      <c r="K112" s="152"/>
      <c r="L112" s="152"/>
      <c r="M112" s="152">
        <v>4.0000000000000001E-3</v>
      </c>
      <c r="N112" s="152"/>
      <c r="O112" s="153" t="s">
        <v>203</v>
      </c>
      <c r="P112" s="152"/>
      <c r="AB112">
        <v>965</v>
      </c>
      <c r="AC112" t="s">
        <v>497</v>
      </c>
      <c r="AD112">
        <f>COUNTIF('Rechner_ÖR2uHALM2C.1'!$E$51:$E$250,Datengrundlage!AB112)</f>
        <v>0</v>
      </c>
      <c r="AE112">
        <f t="shared" si="7"/>
        <v>0</v>
      </c>
    </row>
    <row r="113" spans="1:31" x14ac:dyDescent="0.3">
      <c r="A113" s="152">
        <v>462</v>
      </c>
      <c r="B113" s="152" t="s">
        <v>173</v>
      </c>
      <c r="C113" s="152" t="s">
        <v>210</v>
      </c>
      <c r="D113" s="152" t="s">
        <v>206</v>
      </c>
      <c r="E113" s="152"/>
      <c r="F113" s="152" t="s">
        <v>215</v>
      </c>
      <c r="G113" s="152"/>
      <c r="H113" s="152"/>
      <c r="I113" s="152"/>
      <c r="J113" s="152"/>
      <c r="K113" s="152"/>
      <c r="L113" s="152"/>
      <c r="M113" s="152">
        <v>4.0000000000000001E-3</v>
      </c>
      <c r="N113" s="152"/>
      <c r="O113" s="153" t="s">
        <v>203</v>
      </c>
      <c r="P113" s="152"/>
      <c r="AB113">
        <v>966</v>
      </c>
      <c r="AC113" t="s">
        <v>498</v>
      </c>
      <c r="AD113">
        <f>COUNTIF('Rechner_ÖR2uHALM2C.1'!$E$51:$E$250,Datengrundlage!#REF!)</f>
        <v>0</v>
      </c>
      <c r="AE113">
        <f t="shared" si="7"/>
        <v>0</v>
      </c>
    </row>
    <row r="114" spans="1:31" x14ac:dyDescent="0.3">
      <c r="A114" s="152">
        <v>463</v>
      </c>
      <c r="B114" s="152" t="s">
        <v>174</v>
      </c>
      <c r="C114" s="152" t="s">
        <v>210</v>
      </c>
      <c r="D114" s="152" t="s">
        <v>206</v>
      </c>
      <c r="E114" s="152"/>
      <c r="F114" s="152" t="s">
        <v>215</v>
      </c>
      <c r="G114" s="152"/>
      <c r="H114" s="152"/>
      <c r="I114" s="152"/>
      <c r="J114" s="152"/>
      <c r="K114" s="152"/>
      <c r="L114" s="152"/>
      <c r="M114" s="152">
        <v>4.0000000000000001E-3</v>
      </c>
      <c r="N114" s="152"/>
      <c r="O114" s="153" t="s">
        <v>203</v>
      </c>
      <c r="P114" s="152"/>
      <c r="AB114">
        <v>972</v>
      </c>
      <c r="AC114" t="s">
        <v>619</v>
      </c>
      <c r="AD114">
        <f>COUNTIF('Rechner_ÖR2uHALM2C.1'!$E$51:$E$250,Datengrundlage!#REF!)</f>
        <v>0</v>
      </c>
      <c r="AE114">
        <f t="shared" si="7"/>
        <v>0</v>
      </c>
    </row>
    <row r="115" spans="1:31" x14ac:dyDescent="0.3">
      <c r="A115" s="152">
        <v>464</v>
      </c>
      <c r="B115" s="152" t="s">
        <v>175</v>
      </c>
      <c r="C115" s="152" t="s">
        <v>210</v>
      </c>
      <c r="D115" s="152" t="s">
        <v>206</v>
      </c>
      <c r="E115" s="152"/>
      <c r="F115" s="152" t="s">
        <v>215</v>
      </c>
      <c r="G115" s="152"/>
      <c r="H115" s="152"/>
      <c r="I115" s="152"/>
      <c r="J115" s="152"/>
      <c r="K115" s="152"/>
      <c r="L115" s="152"/>
      <c r="M115" s="152">
        <v>4.0000000000000001E-3</v>
      </c>
      <c r="N115" s="152"/>
      <c r="O115" s="153" t="s">
        <v>203</v>
      </c>
      <c r="P115" s="152"/>
      <c r="AB115">
        <v>982</v>
      </c>
      <c r="AC115" t="s">
        <v>502</v>
      </c>
      <c r="AD115">
        <f>COUNTIF('Rechner_ÖR2uHALM2C.1'!$E$51:$E$250,Datengrundlage!AB115)</f>
        <v>0</v>
      </c>
      <c r="AE115">
        <f t="shared" si="7"/>
        <v>0</v>
      </c>
    </row>
    <row r="116" spans="1:31" x14ac:dyDescent="0.3">
      <c r="A116" s="152">
        <v>465</v>
      </c>
      <c r="B116" s="152" t="s">
        <v>176</v>
      </c>
      <c r="C116" s="152" t="s">
        <v>210</v>
      </c>
      <c r="D116" s="152" t="s">
        <v>206</v>
      </c>
      <c r="E116" s="152"/>
      <c r="F116" s="152" t="s">
        <v>215</v>
      </c>
      <c r="G116" s="152"/>
      <c r="H116" s="152"/>
      <c r="I116" s="152"/>
      <c r="J116" s="152"/>
      <c r="K116" s="152"/>
      <c r="L116" s="152"/>
      <c r="M116" s="152">
        <v>4.0000000000000001E-3</v>
      </c>
      <c r="N116" s="152"/>
      <c r="O116" s="153" t="s">
        <v>203</v>
      </c>
      <c r="P116" s="152"/>
      <c r="AB116">
        <v>982</v>
      </c>
      <c r="AC116" t="s">
        <v>500</v>
      </c>
      <c r="AD116">
        <f>COUNTIF('Rechner_ÖR2uHALM2C.1'!$E$51:$E$250,Datengrundlage!AB116)</f>
        <v>0</v>
      </c>
      <c r="AE116">
        <f t="shared" si="7"/>
        <v>0</v>
      </c>
    </row>
    <row r="117" spans="1:31" x14ac:dyDescent="0.3">
      <c r="A117" s="152">
        <v>466</v>
      </c>
      <c r="B117" s="152" t="s">
        <v>177</v>
      </c>
      <c r="C117" s="152" t="s">
        <v>210</v>
      </c>
      <c r="D117" s="152" t="s">
        <v>206</v>
      </c>
      <c r="E117" s="152"/>
      <c r="F117" s="152" t="s">
        <v>215</v>
      </c>
      <c r="G117" s="152"/>
      <c r="H117" s="152"/>
      <c r="I117" s="152"/>
      <c r="J117" s="152"/>
      <c r="K117" s="152"/>
      <c r="L117" s="152"/>
      <c r="M117" s="152">
        <v>4.0000000000000001E-3</v>
      </c>
      <c r="N117" s="152"/>
      <c r="O117" s="153" t="s">
        <v>203</v>
      </c>
      <c r="P117" s="152"/>
      <c r="AB117">
        <v>983</v>
      </c>
      <c r="AC117" t="s">
        <v>501</v>
      </c>
      <c r="AD117">
        <f>COUNTIF('Rechner_ÖR2uHALM2C.1'!$E$51:$E$250,Datengrundlage!AB117)</f>
        <v>0</v>
      </c>
      <c r="AE117">
        <f t="shared" si="7"/>
        <v>0</v>
      </c>
    </row>
    <row r="118" spans="1:31" x14ac:dyDescent="0.3">
      <c r="A118" s="152">
        <v>467</v>
      </c>
      <c r="B118" s="152" t="s">
        <v>178</v>
      </c>
      <c r="C118" s="152" t="s">
        <v>210</v>
      </c>
      <c r="D118" s="152" t="s">
        <v>206</v>
      </c>
      <c r="E118" s="152"/>
      <c r="F118" s="152" t="s">
        <v>215</v>
      </c>
      <c r="G118" s="152"/>
      <c r="H118" s="152"/>
      <c r="I118" s="152"/>
      <c r="J118" s="152"/>
      <c r="K118" s="152"/>
      <c r="L118" s="152"/>
      <c r="M118" s="152">
        <v>4.0000000000000001E-3</v>
      </c>
      <c r="N118" s="152"/>
      <c r="O118" s="153" t="s">
        <v>203</v>
      </c>
      <c r="P118" s="152"/>
      <c r="AB118">
        <v>990</v>
      </c>
      <c r="AC118" t="s">
        <v>502</v>
      </c>
      <c r="AD118">
        <f>COUNTIF('Rechner_ÖR2uHALM2C.1'!$E$51:$E$250,Datengrundlage!AB118)</f>
        <v>0</v>
      </c>
      <c r="AE118">
        <f t="shared" si="7"/>
        <v>0</v>
      </c>
    </row>
    <row r="119" spans="1:31" x14ac:dyDescent="0.3">
      <c r="A119" s="152">
        <v>480</v>
      </c>
      <c r="B119" s="152" t="s">
        <v>179</v>
      </c>
      <c r="C119" s="152" t="s">
        <v>210</v>
      </c>
      <c r="D119" s="152" t="s">
        <v>206</v>
      </c>
      <c r="E119" s="152"/>
      <c r="F119" s="152" t="s">
        <v>215</v>
      </c>
      <c r="G119" s="152"/>
      <c r="H119" s="152" t="s">
        <v>206</v>
      </c>
      <c r="I119" s="152"/>
      <c r="J119" s="152"/>
      <c r="K119" s="152"/>
      <c r="L119" s="152"/>
      <c r="M119" s="152">
        <v>4.0000000000000001E-3</v>
      </c>
      <c r="N119" s="152"/>
      <c r="O119" s="153" t="s">
        <v>203</v>
      </c>
      <c r="P119" s="152"/>
      <c r="AB119">
        <v>991</v>
      </c>
      <c r="AC119" t="s">
        <v>503</v>
      </c>
      <c r="AD119">
        <f>COUNTIF('Rechner_ÖR2uHALM2C.1'!$E$51:$E$250,Datengrundlage!AB119)</f>
        <v>0</v>
      </c>
      <c r="AE119">
        <f t="shared" si="7"/>
        <v>0</v>
      </c>
    </row>
    <row r="120" spans="1:31" x14ac:dyDescent="0.3">
      <c r="A120" s="152">
        <v>481</v>
      </c>
      <c r="B120" s="152" t="s">
        <v>180</v>
      </c>
      <c r="C120" s="152" t="s">
        <v>210</v>
      </c>
      <c r="D120" s="152" t="s">
        <v>206</v>
      </c>
      <c r="E120" s="152"/>
      <c r="F120" s="152" t="s">
        <v>215</v>
      </c>
      <c r="G120" s="152"/>
      <c r="H120" s="152"/>
      <c r="I120" s="152"/>
      <c r="J120" s="152"/>
      <c r="K120" s="152"/>
      <c r="L120" s="152"/>
      <c r="M120" s="152">
        <v>4.0000000000000001E-3</v>
      </c>
      <c r="N120" s="152"/>
      <c r="O120" s="153" t="s">
        <v>203</v>
      </c>
      <c r="P120" s="152"/>
      <c r="AB120">
        <v>992</v>
      </c>
      <c r="AC120" t="s">
        <v>504</v>
      </c>
      <c r="AD120">
        <f>COUNTIF('Rechner_ÖR2uHALM2C.1'!$E$51:$E$250,Datengrundlage!AB120)</f>
        <v>0</v>
      </c>
      <c r="AE120">
        <f t="shared" si="7"/>
        <v>0</v>
      </c>
    </row>
    <row r="121" spans="1:31" x14ac:dyDescent="0.3">
      <c r="A121" s="152">
        <v>490</v>
      </c>
      <c r="B121" s="152" t="s">
        <v>181</v>
      </c>
      <c r="C121" s="152" t="s">
        <v>210</v>
      </c>
      <c r="D121" s="152" t="s">
        <v>203</v>
      </c>
      <c r="E121" s="152"/>
      <c r="F121" s="152" t="s">
        <v>215</v>
      </c>
      <c r="G121" s="152"/>
      <c r="H121" s="152"/>
      <c r="I121" s="152"/>
      <c r="J121" s="152"/>
      <c r="K121" s="152"/>
      <c r="L121" s="152"/>
      <c r="M121" s="152">
        <v>4.0000000000000001E-3</v>
      </c>
      <c r="N121" s="152"/>
      <c r="O121" s="153" t="s">
        <v>203</v>
      </c>
      <c r="P121" s="152"/>
      <c r="AB121">
        <v>995</v>
      </c>
      <c r="AC121" t="s">
        <v>505</v>
      </c>
      <c r="AD121">
        <f>COUNTIF('Rechner_ÖR2uHALM2C.1'!$E$51:$E$250,Datengrundlage!AB121)</f>
        <v>0</v>
      </c>
      <c r="AE121">
        <f t="shared" si="7"/>
        <v>0</v>
      </c>
    </row>
    <row r="122" spans="1:31" x14ac:dyDescent="0.3">
      <c r="A122" s="152">
        <v>491</v>
      </c>
      <c r="B122" s="152" t="s">
        <v>182</v>
      </c>
      <c r="C122" s="152" t="s">
        <v>210</v>
      </c>
      <c r="D122" s="152" t="s">
        <v>206</v>
      </c>
      <c r="E122" s="152"/>
      <c r="F122" s="152" t="s">
        <v>215</v>
      </c>
      <c r="G122" s="152"/>
      <c r="H122" s="152"/>
      <c r="I122" s="152"/>
      <c r="J122" s="152"/>
      <c r="K122" s="152"/>
      <c r="L122" s="152"/>
      <c r="M122" s="152">
        <v>4.0000000000000001E-3</v>
      </c>
      <c r="N122" s="152"/>
      <c r="O122" s="153" t="s">
        <v>203</v>
      </c>
      <c r="P122" s="152"/>
      <c r="AB122">
        <v>998</v>
      </c>
      <c r="AC122" t="s">
        <v>506</v>
      </c>
      <c r="AD122">
        <f>COUNTIF('Rechner_ÖR2uHALM2C.1'!$E$51:$E$250,Datengrundlage!AB122)</f>
        <v>0</v>
      </c>
      <c r="AE122">
        <f t="shared" si="7"/>
        <v>0</v>
      </c>
    </row>
    <row r="123" spans="1:31" x14ac:dyDescent="0.3">
      <c r="A123" s="152">
        <v>492</v>
      </c>
      <c r="B123" s="152" t="s">
        <v>183</v>
      </c>
      <c r="C123" s="152" t="s">
        <v>210</v>
      </c>
      <c r="D123" s="152" t="s">
        <v>206</v>
      </c>
      <c r="E123" s="152"/>
      <c r="F123" s="152" t="s">
        <v>215</v>
      </c>
      <c r="G123" s="152"/>
      <c r="H123" s="152" t="s">
        <v>206</v>
      </c>
      <c r="I123" s="152"/>
      <c r="J123" s="152"/>
      <c r="K123" s="152"/>
      <c r="L123" s="152"/>
      <c r="M123" s="152">
        <v>4.0000000000000001E-3</v>
      </c>
      <c r="N123" s="152"/>
      <c r="O123" s="153" t="s">
        <v>203</v>
      </c>
      <c r="P123" s="152"/>
      <c r="AB123">
        <v>996</v>
      </c>
      <c r="AC123" t="s">
        <v>509</v>
      </c>
      <c r="AD123">
        <f>COUNTIF('Rechner_ÖR2uHALM2C.1'!$E$51:$E$250,Datengrundlage!AB123)</f>
        <v>0</v>
      </c>
      <c r="AE123">
        <f t="shared" ref="AE123" si="8">IF(AD123&gt;=1,1,0)</f>
        <v>0</v>
      </c>
    </row>
    <row r="124" spans="1:31" x14ac:dyDescent="0.3">
      <c r="A124" s="152"/>
      <c r="B124" s="152"/>
      <c r="C124" s="152"/>
      <c r="D124" s="152"/>
      <c r="E124" s="152"/>
      <c r="F124" s="152"/>
      <c r="G124" s="152"/>
      <c r="H124" s="152"/>
      <c r="I124" s="152"/>
      <c r="J124" s="152"/>
      <c r="K124" s="152"/>
      <c r="L124" s="152"/>
      <c r="M124" s="152"/>
      <c r="N124" s="152"/>
      <c r="O124" s="153"/>
      <c r="P124" s="152"/>
      <c r="AB124">
        <v>577</v>
      </c>
      <c r="AC124" t="s">
        <v>1081</v>
      </c>
      <c r="AD124">
        <f>COUNTIF('Rechner_ÖR2uHALM2C.1'!$E$51:$E$250,Datengrundlage!AB124)</f>
        <v>0</v>
      </c>
      <c r="AE124">
        <f t="shared" ref="AE124:AE125" si="9">IF(AD124&gt;=1,1,0)</f>
        <v>0</v>
      </c>
    </row>
    <row r="125" spans="1:31" x14ac:dyDescent="0.3">
      <c r="A125" s="152"/>
      <c r="B125" s="152"/>
      <c r="C125" s="152"/>
      <c r="D125" s="152"/>
      <c r="E125" s="152"/>
      <c r="F125" s="152"/>
      <c r="G125" s="152"/>
      <c r="H125" s="152"/>
      <c r="I125" s="152"/>
      <c r="J125" s="152"/>
      <c r="K125" s="152"/>
      <c r="L125" s="152"/>
      <c r="M125" s="152"/>
      <c r="N125" s="152"/>
      <c r="O125" s="153"/>
      <c r="P125" s="152"/>
      <c r="AB125">
        <v>593</v>
      </c>
      <c r="AC125" t="s">
        <v>200</v>
      </c>
      <c r="AD125">
        <f>COUNTIF('Rechner_ÖR2uHALM2C.1'!$E$51:$E$250,Datengrundlage!AB125)</f>
        <v>0</v>
      </c>
      <c r="AE125">
        <f t="shared" si="9"/>
        <v>0</v>
      </c>
    </row>
    <row r="126" spans="1:31" x14ac:dyDescent="0.3">
      <c r="A126" s="152">
        <v>910</v>
      </c>
      <c r="B126" s="152" t="s">
        <v>184</v>
      </c>
      <c r="C126" s="152" t="s">
        <v>202</v>
      </c>
      <c r="D126" s="152" t="s">
        <v>206</v>
      </c>
      <c r="E126" s="152"/>
      <c r="F126" s="152" t="s">
        <v>979</v>
      </c>
      <c r="G126" s="152"/>
      <c r="H126" s="152" t="s">
        <v>206</v>
      </c>
      <c r="I126" s="152"/>
      <c r="J126" s="152"/>
      <c r="K126" s="152"/>
      <c r="L126" s="152"/>
      <c r="M126" s="152">
        <v>0.14000000000000001</v>
      </c>
      <c r="N126" s="152"/>
      <c r="O126" s="153">
        <v>4</v>
      </c>
      <c r="P126" s="152"/>
      <c r="AB126" t="s">
        <v>546</v>
      </c>
      <c r="AE126">
        <f>SUM(AE46:AE125)</f>
        <v>0</v>
      </c>
    </row>
    <row r="127" spans="1:31" x14ac:dyDescent="0.3">
      <c r="A127" s="152">
        <v>911</v>
      </c>
      <c r="B127" s="152" t="s">
        <v>185</v>
      </c>
      <c r="C127" s="152" t="s">
        <v>202</v>
      </c>
      <c r="D127" s="152" t="s">
        <v>206</v>
      </c>
      <c r="E127" s="152"/>
      <c r="F127" s="152" t="s">
        <v>217</v>
      </c>
      <c r="G127" s="152"/>
      <c r="H127" s="152"/>
      <c r="I127" s="152"/>
      <c r="J127" s="152"/>
      <c r="K127" s="152"/>
      <c r="L127" s="152"/>
      <c r="M127" s="152" t="s">
        <v>569</v>
      </c>
      <c r="N127" s="152"/>
      <c r="O127" s="152"/>
      <c r="P127" s="152"/>
      <c r="AB127" t="s">
        <v>547</v>
      </c>
      <c r="AE127">
        <f>AE126</f>
        <v>0</v>
      </c>
    </row>
    <row r="128" spans="1:31" x14ac:dyDescent="0.3">
      <c r="A128" s="152">
        <v>912</v>
      </c>
      <c r="B128" s="152" t="s">
        <v>186</v>
      </c>
      <c r="C128" s="152" t="s">
        <v>202</v>
      </c>
      <c r="D128" s="152" t="s">
        <v>206</v>
      </c>
      <c r="E128" s="152"/>
      <c r="F128" s="152" t="s">
        <v>979</v>
      </c>
      <c r="G128" s="152"/>
      <c r="H128" s="152" t="s">
        <v>206</v>
      </c>
      <c r="I128" s="152"/>
      <c r="J128" s="152"/>
      <c r="K128" s="152"/>
      <c r="L128" s="152"/>
      <c r="M128" s="152">
        <v>0.03</v>
      </c>
      <c r="N128" s="152"/>
      <c r="O128" s="153">
        <v>4</v>
      </c>
      <c r="P128" s="152"/>
    </row>
    <row r="129" spans="1:31" x14ac:dyDescent="0.3">
      <c r="A129" s="152">
        <v>913</v>
      </c>
      <c r="B129" s="152" t="s">
        <v>187</v>
      </c>
      <c r="C129" s="152" t="s">
        <v>202</v>
      </c>
      <c r="D129" s="152" t="s">
        <v>206</v>
      </c>
      <c r="E129" s="152"/>
      <c r="F129" s="152" t="s">
        <v>979</v>
      </c>
      <c r="G129" s="152"/>
      <c r="H129" s="152" t="s">
        <v>206</v>
      </c>
      <c r="I129" s="152"/>
      <c r="J129" s="152"/>
      <c r="K129" s="152"/>
      <c r="L129" s="152"/>
      <c r="M129" s="152">
        <v>0.14000000000000001</v>
      </c>
      <c r="N129" s="152"/>
      <c r="O129" s="153">
        <v>4</v>
      </c>
      <c r="P129" s="152"/>
    </row>
    <row r="130" spans="1:31" x14ac:dyDescent="0.3">
      <c r="A130" s="152">
        <v>914</v>
      </c>
      <c r="B130" s="152" t="s">
        <v>188</v>
      </c>
      <c r="C130" s="152" t="s">
        <v>202</v>
      </c>
      <c r="D130" s="152" t="s">
        <v>206</v>
      </c>
      <c r="E130" s="152"/>
      <c r="F130" s="152" t="s">
        <v>979</v>
      </c>
      <c r="G130" s="152"/>
      <c r="H130" s="152" t="s">
        <v>206</v>
      </c>
      <c r="I130" s="152"/>
      <c r="J130" s="152"/>
      <c r="K130" s="152"/>
      <c r="L130" s="152"/>
      <c r="M130" s="152" t="s">
        <v>569</v>
      </c>
      <c r="N130" s="152"/>
      <c r="O130" s="153">
        <v>4</v>
      </c>
      <c r="P130" s="152"/>
      <c r="AB130" s="46" t="s">
        <v>571</v>
      </c>
      <c r="AD130" t="s">
        <v>544</v>
      </c>
      <c r="AE130" t="s">
        <v>545</v>
      </c>
    </row>
    <row r="131" spans="1:31" x14ac:dyDescent="0.3">
      <c r="A131" s="152"/>
      <c r="B131" s="152"/>
      <c r="C131" s="152"/>
      <c r="D131" s="152"/>
      <c r="E131" s="152"/>
      <c r="F131" s="152"/>
      <c r="G131" s="152"/>
      <c r="H131" s="152"/>
      <c r="I131" s="152"/>
      <c r="J131" s="152"/>
      <c r="K131" s="152"/>
      <c r="L131" s="152"/>
      <c r="M131" s="152"/>
      <c r="N131" s="152"/>
      <c r="O131" s="152"/>
      <c r="P131" s="152"/>
      <c r="AB131" t="s">
        <v>542</v>
      </c>
      <c r="AD131">
        <f>COUNTIF('Rechner_ÖR2uHALM2C.1'!$E$51:$E$250,Datengrundlage!AB131)</f>
        <v>0</v>
      </c>
      <c r="AE131">
        <f t="shared" ref="AE131:AE134" si="10">IF(AD131&gt;=1,1,0)</f>
        <v>0</v>
      </c>
    </row>
    <row r="132" spans="1:31" x14ac:dyDescent="0.3">
      <c r="A132" s="152">
        <v>919</v>
      </c>
      <c r="B132" s="152" t="s">
        <v>190</v>
      </c>
      <c r="C132" s="152" t="s">
        <v>202</v>
      </c>
      <c r="D132" s="152" t="s">
        <v>206</v>
      </c>
      <c r="E132" s="152"/>
      <c r="F132" s="152" t="s">
        <v>709</v>
      </c>
      <c r="G132" s="152" t="s">
        <v>31</v>
      </c>
      <c r="H132" s="152"/>
      <c r="I132" s="152"/>
      <c r="J132" s="152"/>
      <c r="K132" s="152"/>
      <c r="L132" s="152"/>
      <c r="M132" s="152" t="s">
        <v>569</v>
      </c>
      <c r="N132" s="152"/>
      <c r="O132" s="153" t="s">
        <v>731</v>
      </c>
      <c r="P132" s="152"/>
      <c r="AB132">
        <v>171</v>
      </c>
      <c r="AC132" t="s">
        <v>39</v>
      </c>
      <c r="AD132">
        <f>COUNTIF('Rechner_ÖR2uHALM2C.1'!$E$51:$E$250,Datengrundlage!AB132)</f>
        <v>0</v>
      </c>
      <c r="AE132">
        <f t="shared" si="10"/>
        <v>0</v>
      </c>
    </row>
    <row r="133" spans="1:31" x14ac:dyDescent="0.3">
      <c r="A133" s="152">
        <v>545</v>
      </c>
      <c r="B133" s="152" t="s">
        <v>191</v>
      </c>
      <c r="C133" s="152" t="s">
        <v>202</v>
      </c>
      <c r="D133" s="152" t="s">
        <v>206</v>
      </c>
      <c r="E133" s="152"/>
      <c r="F133" s="152" t="s">
        <v>219</v>
      </c>
      <c r="G133" s="152"/>
      <c r="H133" s="152"/>
      <c r="I133" s="152"/>
      <c r="J133" s="152"/>
      <c r="K133" s="152"/>
      <c r="L133" s="152"/>
      <c r="M133" s="152" t="s">
        <v>569</v>
      </c>
      <c r="N133" s="152"/>
      <c r="O133" s="153" t="s">
        <v>203</v>
      </c>
      <c r="P133" s="152"/>
      <c r="AB133">
        <v>411</v>
      </c>
      <c r="AC133" t="s">
        <v>149</v>
      </c>
      <c r="AD133">
        <f>COUNTIF('Rechner_ÖR2uHALM2C.1'!$E$51:$E$250,Datengrundlage!AB133)</f>
        <v>0</v>
      </c>
      <c r="AE133">
        <f t="shared" si="10"/>
        <v>0</v>
      </c>
    </row>
    <row r="134" spans="1:31" x14ac:dyDescent="0.3">
      <c r="A134" s="152">
        <v>564</v>
      </c>
      <c r="B134" s="152" t="s">
        <v>192</v>
      </c>
      <c r="C134" s="152" t="s">
        <v>220</v>
      </c>
      <c r="D134" s="152" t="s">
        <v>203</v>
      </c>
      <c r="E134" s="152"/>
      <c r="F134" s="152" t="s">
        <v>219</v>
      </c>
      <c r="G134" s="152"/>
      <c r="H134" s="152" t="s">
        <v>206</v>
      </c>
      <c r="I134" s="152"/>
      <c r="J134" s="152"/>
      <c r="K134" s="152"/>
      <c r="L134" s="152"/>
      <c r="M134" s="152" t="s">
        <v>569</v>
      </c>
      <c r="N134" s="152"/>
      <c r="O134" s="153" t="s">
        <v>203</v>
      </c>
      <c r="P134" s="152"/>
      <c r="AB134">
        <v>919</v>
      </c>
      <c r="AC134" t="s">
        <v>190</v>
      </c>
      <c r="AD134">
        <f>COUNTIF('Rechner_ÖR2uHALM2C.1'!$E$51:$E$250,Datengrundlage!AB134)</f>
        <v>0</v>
      </c>
      <c r="AE134">
        <f t="shared" si="10"/>
        <v>0</v>
      </c>
    </row>
    <row r="135" spans="1:31" x14ac:dyDescent="0.3">
      <c r="A135" s="152">
        <v>568</v>
      </c>
      <c r="B135" s="152" t="s">
        <v>193</v>
      </c>
      <c r="C135" s="152" t="s">
        <v>220</v>
      </c>
      <c r="D135" s="152" t="s">
        <v>203</v>
      </c>
      <c r="E135" s="152"/>
      <c r="F135" s="152" t="s">
        <v>219</v>
      </c>
      <c r="G135" s="152"/>
      <c r="H135" s="152"/>
      <c r="I135" s="152"/>
      <c r="J135" s="152"/>
      <c r="K135" s="152"/>
      <c r="L135" s="152"/>
      <c r="M135" s="152" t="s">
        <v>569</v>
      </c>
      <c r="N135" s="152"/>
      <c r="O135" s="153" t="s">
        <v>203</v>
      </c>
      <c r="P135" s="152"/>
      <c r="AB135">
        <v>151</v>
      </c>
      <c r="AC135" t="s">
        <v>1074</v>
      </c>
      <c r="AD135">
        <f>COUNTIF('Rechner_ÖR2uHALM2C.1'!$E$51:$E$250,Datengrundlage!AB135)</f>
        <v>0</v>
      </c>
      <c r="AE135">
        <f t="shared" ref="AE135:AE136" si="11">IF(AD135&gt;=1,1,0)</f>
        <v>0</v>
      </c>
    </row>
    <row r="136" spans="1:31" x14ac:dyDescent="0.3">
      <c r="A136" s="152">
        <v>573</v>
      </c>
      <c r="B136" s="152" t="s">
        <v>552</v>
      </c>
      <c r="C136" s="152" t="s">
        <v>202</v>
      </c>
      <c r="D136" s="152" t="s">
        <v>206</v>
      </c>
      <c r="E136" s="152"/>
      <c r="F136" s="152" t="s">
        <v>553</v>
      </c>
      <c r="G136" s="152"/>
      <c r="H136" s="152"/>
      <c r="I136" s="152"/>
      <c r="J136" s="152"/>
      <c r="K136" s="152"/>
      <c r="L136" s="152"/>
      <c r="M136" s="152" t="s">
        <v>569</v>
      </c>
      <c r="N136" s="152"/>
      <c r="O136" s="153">
        <v>5</v>
      </c>
      <c r="P136" s="152"/>
      <c r="AB136">
        <v>251</v>
      </c>
      <c r="AC136" t="s">
        <v>1080</v>
      </c>
      <c r="AD136">
        <f>COUNTIF('Rechner_ÖR2uHALM2C.1'!$E$51:$E$250,Datengrundlage!AB136)</f>
        <v>0</v>
      </c>
      <c r="AE136">
        <f t="shared" si="11"/>
        <v>0</v>
      </c>
    </row>
    <row r="137" spans="1:31" x14ac:dyDescent="0.3">
      <c r="A137" s="152">
        <v>575</v>
      </c>
      <c r="B137" s="152" t="s">
        <v>554</v>
      </c>
      <c r="C137" s="152" t="s">
        <v>549</v>
      </c>
      <c r="D137" s="152" t="s">
        <v>206</v>
      </c>
      <c r="E137" s="152"/>
      <c r="F137" s="152" t="s">
        <v>553</v>
      </c>
      <c r="G137" s="152"/>
      <c r="H137" s="152"/>
      <c r="I137" s="152"/>
      <c r="J137" s="152"/>
      <c r="K137" s="152"/>
      <c r="L137" s="152"/>
      <c r="M137" s="152" t="s">
        <v>569</v>
      </c>
      <c r="N137" s="152"/>
      <c r="O137" s="153">
        <v>3</v>
      </c>
      <c r="P137" s="152"/>
      <c r="AB137" t="s">
        <v>546</v>
      </c>
      <c r="AE137">
        <f>SUM(AE131:AE136)</f>
        <v>0</v>
      </c>
    </row>
    <row r="138" spans="1:31" x14ac:dyDescent="0.3">
      <c r="A138" s="152">
        <v>576</v>
      </c>
      <c r="B138" s="152" t="s">
        <v>555</v>
      </c>
      <c r="C138" s="152" t="s">
        <v>202</v>
      </c>
      <c r="D138" s="152" t="s">
        <v>206</v>
      </c>
      <c r="E138" s="152"/>
      <c r="F138" s="152" t="s">
        <v>553</v>
      </c>
      <c r="G138" s="152"/>
      <c r="H138" s="152"/>
      <c r="I138" s="152"/>
      <c r="J138" s="152"/>
      <c r="K138" s="152"/>
      <c r="L138" s="152"/>
      <c r="M138" s="152" t="s">
        <v>569</v>
      </c>
      <c r="N138" s="152"/>
      <c r="O138" s="153">
        <v>5</v>
      </c>
      <c r="P138" s="152"/>
      <c r="AB138" t="s">
        <v>547</v>
      </c>
      <c r="AE138">
        <f>IF(AE137&gt;1,AE137-1,0)</f>
        <v>0</v>
      </c>
    </row>
    <row r="139" spans="1:31" x14ac:dyDescent="0.3">
      <c r="A139" s="152">
        <v>583</v>
      </c>
      <c r="B139" s="152" t="s">
        <v>194</v>
      </c>
      <c r="C139" s="152" t="s">
        <v>220</v>
      </c>
      <c r="D139" s="152" t="s">
        <v>203</v>
      </c>
      <c r="E139" s="152"/>
      <c r="F139" s="152" t="s">
        <v>219</v>
      </c>
      <c r="G139" s="152"/>
      <c r="H139" s="152"/>
      <c r="I139" s="152"/>
      <c r="J139" s="152"/>
      <c r="K139" s="152"/>
      <c r="L139" s="152"/>
      <c r="M139" s="152" t="s">
        <v>569</v>
      </c>
      <c r="N139" s="152"/>
      <c r="O139" s="153" t="s">
        <v>203</v>
      </c>
      <c r="P139" s="152"/>
    </row>
    <row r="140" spans="1:31" x14ac:dyDescent="0.3">
      <c r="A140" s="152">
        <v>584</v>
      </c>
      <c r="B140" s="152" t="s">
        <v>195</v>
      </c>
      <c r="C140" s="152" t="s">
        <v>220</v>
      </c>
      <c r="D140" s="152" t="s">
        <v>203</v>
      </c>
      <c r="E140" s="152"/>
      <c r="F140" s="152" t="s">
        <v>219</v>
      </c>
      <c r="G140" s="152"/>
      <c r="H140" s="152" t="s">
        <v>206</v>
      </c>
      <c r="I140" s="152"/>
      <c r="J140" s="152"/>
      <c r="K140" s="152"/>
      <c r="L140" s="152"/>
      <c r="M140" s="152" t="s">
        <v>569</v>
      </c>
      <c r="N140" s="152"/>
      <c r="O140" s="153" t="s">
        <v>203</v>
      </c>
      <c r="P140" s="152"/>
    </row>
    <row r="141" spans="1:31" x14ac:dyDescent="0.3">
      <c r="A141" s="152">
        <v>585</v>
      </c>
      <c r="B141" s="152" t="s">
        <v>196</v>
      </c>
      <c r="C141" s="152" t="s">
        <v>220</v>
      </c>
      <c r="D141" s="152" t="s">
        <v>203</v>
      </c>
      <c r="E141" s="152"/>
      <c r="F141" s="152" t="s">
        <v>219</v>
      </c>
      <c r="G141" s="152"/>
      <c r="H141" s="152" t="s">
        <v>206</v>
      </c>
      <c r="I141" s="152"/>
      <c r="J141" s="152"/>
      <c r="K141" s="152"/>
      <c r="L141" s="152"/>
      <c r="M141" s="152" t="s">
        <v>569</v>
      </c>
      <c r="N141" s="152"/>
      <c r="O141" s="153" t="s">
        <v>203</v>
      </c>
      <c r="P141" s="152"/>
    </row>
    <row r="142" spans="1:31" x14ac:dyDescent="0.3">
      <c r="A142" s="152">
        <v>586</v>
      </c>
      <c r="B142" s="152" t="s">
        <v>197</v>
      </c>
      <c r="C142" s="152" t="s">
        <v>220</v>
      </c>
      <c r="D142" s="152" t="s">
        <v>203</v>
      </c>
      <c r="E142" s="152"/>
      <c r="F142" s="152" t="s">
        <v>219</v>
      </c>
      <c r="G142" s="152"/>
      <c r="H142" s="152"/>
      <c r="I142" s="152"/>
      <c r="J142" s="152"/>
      <c r="K142" s="152"/>
      <c r="L142" s="152"/>
      <c r="M142" s="152" t="s">
        <v>569</v>
      </c>
      <c r="N142" s="152"/>
      <c r="O142" s="153" t="s">
        <v>203</v>
      </c>
      <c r="P142" s="152"/>
      <c r="AB142" s="46" t="s">
        <v>572</v>
      </c>
      <c r="AD142" t="s">
        <v>544</v>
      </c>
      <c r="AE142" t="s">
        <v>545</v>
      </c>
    </row>
    <row r="143" spans="1:31" x14ac:dyDescent="0.3">
      <c r="A143" s="152">
        <v>591</v>
      </c>
      <c r="B143" s="152" t="s">
        <v>198</v>
      </c>
      <c r="C143" s="152" t="s">
        <v>549</v>
      </c>
      <c r="D143" s="152" t="s">
        <v>206</v>
      </c>
      <c r="E143" s="152"/>
      <c r="F143" s="152" t="s">
        <v>219</v>
      </c>
      <c r="G143" s="152"/>
      <c r="H143" s="152" t="s">
        <v>206</v>
      </c>
      <c r="I143" s="152"/>
      <c r="J143" s="152"/>
      <c r="K143" s="152"/>
      <c r="L143" s="152"/>
      <c r="M143" s="152" t="s">
        <v>569</v>
      </c>
      <c r="N143" s="152"/>
      <c r="O143" s="153" t="s">
        <v>203</v>
      </c>
      <c r="P143" s="152"/>
      <c r="AB143" t="s">
        <v>542</v>
      </c>
      <c r="AD143">
        <f>COUNTIF('Rechner_ÖR2uHALM2C.1'!$E$51:$E$250,Datengrundlage!AB143)</f>
        <v>0</v>
      </c>
      <c r="AE143">
        <f t="shared" ref="AE143:AE146" si="12">IF(AD143&gt;=1,1,0)</f>
        <v>0</v>
      </c>
    </row>
    <row r="144" spans="1:31" x14ac:dyDescent="0.3">
      <c r="A144" s="152">
        <v>592</v>
      </c>
      <c r="B144" s="152" t="s">
        <v>199</v>
      </c>
      <c r="C144" s="152" t="s">
        <v>210</v>
      </c>
      <c r="D144" s="152" t="s">
        <v>206</v>
      </c>
      <c r="E144" s="152"/>
      <c r="F144" s="152" t="s">
        <v>219</v>
      </c>
      <c r="G144" s="152"/>
      <c r="H144" s="152" t="s">
        <v>206</v>
      </c>
      <c r="I144" s="152"/>
      <c r="J144" s="152"/>
      <c r="K144" s="152"/>
      <c r="L144" s="152"/>
      <c r="M144" s="152">
        <v>4.0000000000000001E-3</v>
      </c>
      <c r="N144" s="152"/>
      <c r="O144" s="153" t="s">
        <v>203</v>
      </c>
      <c r="P144" s="152"/>
      <c r="AB144">
        <v>601</v>
      </c>
      <c r="AC144" t="s">
        <v>221</v>
      </c>
      <c r="AD144">
        <f>COUNTIF('Rechner_ÖR2uHALM2C.1'!$E$51:$E$250,Datengrundlage!AB144)</f>
        <v>0</v>
      </c>
      <c r="AE144">
        <f t="shared" si="12"/>
        <v>0</v>
      </c>
    </row>
    <row r="145" spans="1:31" x14ac:dyDescent="0.3">
      <c r="A145" s="152">
        <v>593</v>
      </c>
      <c r="B145" s="152" t="s">
        <v>200</v>
      </c>
      <c r="C145" s="152" t="s">
        <v>209</v>
      </c>
      <c r="D145" s="152" t="s">
        <v>206</v>
      </c>
      <c r="E145" s="152"/>
      <c r="F145" s="152" t="s">
        <v>219</v>
      </c>
      <c r="G145" s="152"/>
      <c r="H145" s="152"/>
      <c r="I145" s="152"/>
      <c r="J145" s="152"/>
      <c r="K145" s="152"/>
      <c r="L145" s="152"/>
      <c r="M145" s="152" t="s">
        <v>569</v>
      </c>
      <c r="N145" s="152"/>
      <c r="O145" s="153" t="s">
        <v>203</v>
      </c>
      <c r="P145" s="152"/>
      <c r="AB145">
        <v>602</v>
      </c>
      <c r="AC145" t="s">
        <v>223</v>
      </c>
      <c r="AD145">
        <f>COUNTIF('Rechner_ÖR2uHALM2C.1'!$E$51:$E$250,Datengrundlage!AB145)</f>
        <v>0</v>
      </c>
      <c r="AE145">
        <f t="shared" si="12"/>
        <v>0</v>
      </c>
    </row>
    <row r="146" spans="1:31" x14ac:dyDescent="0.3">
      <c r="A146" s="152">
        <v>601</v>
      </c>
      <c r="B146" s="152" t="s">
        <v>221</v>
      </c>
      <c r="C146" s="152" t="s">
        <v>202</v>
      </c>
      <c r="D146" s="152" t="s">
        <v>206</v>
      </c>
      <c r="E146" s="152"/>
      <c r="F146" s="152" t="s">
        <v>222</v>
      </c>
      <c r="G146" s="152"/>
      <c r="H146" s="152" t="s">
        <v>206</v>
      </c>
      <c r="I146" s="152"/>
      <c r="J146" s="152"/>
      <c r="K146" s="152"/>
      <c r="L146" s="152"/>
      <c r="M146" s="152">
        <v>0.28999999999999998</v>
      </c>
      <c r="N146" s="152"/>
      <c r="O146" s="153" t="s">
        <v>761</v>
      </c>
      <c r="P146" s="152" t="s">
        <v>929</v>
      </c>
      <c r="AB146">
        <v>606</v>
      </c>
      <c r="AC146" t="s">
        <v>227</v>
      </c>
      <c r="AD146">
        <f>COUNTIF('Rechner_ÖR2uHALM2C.1'!$E$51:$E$250,Datengrundlage!AB146)</f>
        <v>0</v>
      </c>
      <c r="AE146">
        <f t="shared" si="12"/>
        <v>0</v>
      </c>
    </row>
    <row r="147" spans="1:31" x14ac:dyDescent="0.3">
      <c r="A147" s="152">
        <v>602</v>
      </c>
      <c r="B147" s="152" t="s">
        <v>223</v>
      </c>
      <c r="C147" s="152" t="s">
        <v>202</v>
      </c>
      <c r="D147" s="152" t="s">
        <v>206</v>
      </c>
      <c r="E147" s="152"/>
      <c r="F147" s="152" t="s">
        <v>222</v>
      </c>
      <c r="G147" s="152"/>
      <c r="H147" s="152" t="s">
        <v>206</v>
      </c>
      <c r="I147" s="152"/>
      <c r="J147" s="152"/>
      <c r="K147" s="152"/>
      <c r="L147" s="152"/>
      <c r="M147" s="152">
        <v>0.28999999999999998</v>
      </c>
      <c r="N147" s="152"/>
      <c r="O147" s="153" t="s">
        <v>761</v>
      </c>
      <c r="P147" s="152" t="s">
        <v>929</v>
      </c>
      <c r="AB147" t="s">
        <v>546</v>
      </c>
      <c r="AE147">
        <f>SUM(AE143:AE146)</f>
        <v>0</v>
      </c>
    </row>
    <row r="148" spans="1:31" x14ac:dyDescent="0.3">
      <c r="A148" s="152">
        <v>603</v>
      </c>
      <c r="B148" s="152" t="s">
        <v>224</v>
      </c>
      <c r="C148" s="152" t="s">
        <v>202</v>
      </c>
      <c r="D148" s="152" t="s">
        <v>206</v>
      </c>
      <c r="E148" s="152"/>
      <c r="F148" s="152" t="s">
        <v>222</v>
      </c>
      <c r="G148" s="152"/>
      <c r="H148" s="152" t="s">
        <v>206</v>
      </c>
      <c r="I148" s="152"/>
      <c r="J148" s="152"/>
      <c r="K148" s="152"/>
      <c r="L148" s="152"/>
      <c r="M148" s="152">
        <v>0.32</v>
      </c>
      <c r="N148" s="152"/>
      <c r="O148" s="153" t="s">
        <v>753</v>
      </c>
      <c r="P148" s="152"/>
      <c r="AB148" t="s">
        <v>547</v>
      </c>
      <c r="AE148">
        <f>IF(AE147&gt;1,AE147-1,0)</f>
        <v>0</v>
      </c>
    </row>
    <row r="149" spans="1:31" x14ac:dyDescent="0.3">
      <c r="A149" s="152">
        <v>604</v>
      </c>
      <c r="B149" s="152" t="s">
        <v>225</v>
      </c>
      <c r="C149" s="152" t="s">
        <v>202</v>
      </c>
      <c r="D149" s="152" t="s">
        <v>206</v>
      </c>
      <c r="E149" s="152"/>
      <c r="F149" s="152" t="s">
        <v>222</v>
      </c>
      <c r="G149" s="152"/>
      <c r="H149" s="152" t="s">
        <v>206</v>
      </c>
      <c r="I149" s="152"/>
      <c r="J149" s="152" t="s">
        <v>30</v>
      </c>
      <c r="K149" s="152"/>
      <c r="L149" s="152"/>
      <c r="M149" s="152">
        <v>8.5000000000000006E-2</v>
      </c>
      <c r="N149" s="152"/>
      <c r="O149" s="153" t="s">
        <v>748</v>
      </c>
      <c r="P149" s="152"/>
    </row>
    <row r="150" spans="1:31" x14ac:dyDescent="0.3">
      <c r="A150" s="152">
        <v>605</v>
      </c>
      <c r="B150" s="152" t="s">
        <v>226</v>
      </c>
      <c r="C150" s="152" t="s">
        <v>202</v>
      </c>
      <c r="D150" s="152" t="s">
        <v>206</v>
      </c>
      <c r="E150" s="152"/>
      <c r="F150" s="152" t="s">
        <v>222</v>
      </c>
      <c r="G150" s="152"/>
      <c r="H150" s="152" t="s">
        <v>206</v>
      </c>
      <c r="I150" s="152"/>
      <c r="J150" s="152"/>
      <c r="K150" s="152"/>
      <c r="L150" s="152"/>
      <c r="M150" s="152">
        <v>0.28999999999999998</v>
      </c>
      <c r="N150" s="152"/>
      <c r="O150" s="153" t="s">
        <v>762</v>
      </c>
      <c r="P150" s="152"/>
    </row>
    <row r="151" spans="1:31" x14ac:dyDescent="0.3">
      <c r="A151" s="152">
        <v>606</v>
      </c>
      <c r="B151" s="152" t="s">
        <v>227</v>
      </c>
      <c r="C151" s="152" t="s">
        <v>202</v>
      </c>
      <c r="D151" s="152" t="s">
        <v>206</v>
      </c>
      <c r="E151" s="152"/>
      <c r="F151" s="152" t="s">
        <v>222</v>
      </c>
      <c r="G151" s="152"/>
      <c r="H151" s="152"/>
      <c r="I151" s="152"/>
      <c r="J151" s="152"/>
      <c r="K151" s="152"/>
      <c r="L151" s="152"/>
      <c r="M151" s="152">
        <v>0.28999999999999998</v>
      </c>
      <c r="N151" s="152"/>
      <c r="O151" s="153" t="s">
        <v>761</v>
      </c>
      <c r="P151" s="152" t="s">
        <v>929</v>
      </c>
    </row>
    <row r="152" spans="1:31" x14ac:dyDescent="0.3">
      <c r="A152" s="152">
        <v>610</v>
      </c>
      <c r="B152" s="152" t="s">
        <v>969</v>
      </c>
      <c r="C152" s="152" t="s">
        <v>202</v>
      </c>
      <c r="D152" s="152" t="s">
        <v>206</v>
      </c>
      <c r="E152" s="152" t="s">
        <v>228</v>
      </c>
      <c r="F152" s="152" t="s">
        <v>229</v>
      </c>
      <c r="G152" s="152"/>
      <c r="H152" s="152" t="s">
        <v>206</v>
      </c>
      <c r="I152" s="152"/>
      <c r="J152" s="152"/>
      <c r="K152" s="152"/>
      <c r="L152" s="152"/>
      <c r="M152" s="152">
        <v>0.24</v>
      </c>
      <c r="N152" s="152"/>
      <c r="O152" s="153" t="s">
        <v>986</v>
      </c>
      <c r="P152" s="152"/>
      <c r="AB152" s="46" t="s">
        <v>945</v>
      </c>
      <c r="AD152" t="s">
        <v>544</v>
      </c>
      <c r="AE152" t="s">
        <v>545</v>
      </c>
    </row>
    <row r="153" spans="1:31" x14ac:dyDescent="0.3">
      <c r="A153" s="152">
        <v>611</v>
      </c>
      <c r="B153" s="152" t="s">
        <v>970</v>
      </c>
      <c r="C153" s="152" t="s">
        <v>202</v>
      </c>
      <c r="D153" s="152" t="s">
        <v>206</v>
      </c>
      <c r="E153" s="152"/>
      <c r="F153" s="152" t="s">
        <v>229</v>
      </c>
      <c r="G153" s="152"/>
      <c r="H153" s="152" t="s">
        <v>206</v>
      </c>
      <c r="I153" s="152"/>
      <c r="J153" s="152"/>
      <c r="K153" s="152"/>
      <c r="L153" s="152"/>
      <c r="M153" s="152">
        <v>0.24</v>
      </c>
      <c r="N153" s="152"/>
      <c r="O153" s="153" t="s">
        <v>986</v>
      </c>
      <c r="P153" s="152"/>
      <c r="AB153" t="s">
        <v>542</v>
      </c>
      <c r="AD153">
        <f>COUNTIF('Rechner_ÖR2uHALM2C.1'!$E$51:$E$250,Datengrundlage!AB153)</f>
        <v>0</v>
      </c>
      <c r="AE153">
        <f t="shared" ref="AE153:AE157" si="13">IF(AD153&gt;=1,1,0)</f>
        <v>0</v>
      </c>
    </row>
    <row r="154" spans="1:31" x14ac:dyDescent="0.3">
      <c r="A154" s="152">
        <v>649</v>
      </c>
      <c r="B154" s="152" t="s">
        <v>230</v>
      </c>
      <c r="C154" s="152" t="s">
        <v>202</v>
      </c>
      <c r="D154" s="152" t="s">
        <v>206</v>
      </c>
      <c r="E154" s="152"/>
      <c r="F154" s="152" t="s">
        <v>229</v>
      </c>
      <c r="G154" s="152"/>
      <c r="H154" s="152"/>
      <c r="I154" s="152"/>
      <c r="J154" s="152"/>
      <c r="K154" s="152"/>
      <c r="L154" s="152"/>
      <c r="M154" s="152">
        <v>0.24</v>
      </c>
      <c r="N154" s="152"/>
      <c r="O154" s="152"/>
      <c r="P154" s="152"/>
    </row>
    <row r="155" spans="1:31" x14ac:dyDescent="0.3">
      <c r="A155" s="152">
        <v>613</v>
      </c>
      <c r="B155" s="152" t="s">
        <v>231</v>
      </c>
      <c r="C155" s="152" t="s">
        <v>202</v>
      </c>
      <c r="D155" s="152" t="s">
        <v>206</v>
      </c>
      <c r="E155" s="152"/>
      <c r="F155" s="152" t="s">
        <v>229</v>
      </c>
      <c r="G155" s="152"/>
      <c r="H155" s="152" t="s">
        <v>206</v>
      </c>
      <c r="I155" s="152"/>
      <c r="J155" s="152"/>
      <c r="K155" s="152"/>
      <c r="L155" s="152"/>
      <c r="M155" s="152">
        <v>0.24</v>
      </c>
      <c r="N155" s="152"/>
      <c r="O155" s="153" t="s">
        <v>763</v>
      </c>
      <c r="P155" s="152" t="s">
        <v>928</v>
      </c>
      <c r="AB155">
        <v>603</v>
      </c>
      <c r="AC155" t="s">
        <v>224</v>
      </c>
      <c r="AD155">
        <f>COUNTIF('Rechner_ÖR2uHALM2C.1'!$E$51:$E$250,Datengrundlage!AB155)</f>
        <v>0</v>
      </c>
      <c r="AE155">
        <f t="shared" si="13"/>
        <v>0</v>
      </c>
    </row>
    <row r="156" spans="1:31" x14ac:dyDescent="0.3">
      <c r="A156" s="152">
        <v>614</v>
      </c>
      <c r="B156" s="152" t="s">
        <v>232</v>
      </c>
      <c r="C156" s="152" t="s">
        <v>202</v>
      </c>
      <c r="D156" s="152" t="s">
        <v>206</v>
      </c>
      <c r="E156" s="152"/>
      <c r="F156" s="152" t="s">
        <v>213</v>
      </c>
      <c r="G156" s="152"/>
      <c r="H156" s="152" t="s">
        <v>206</v>
      </c>
      <c r="I156" s="152"/>
      <c r="J156" s="152" t="s">
        <v>30</v>
      </c>
      <c r="K156" s="152"/>
      <c r="L156" s="152"/>
      <c r="M156" s="152">
        <v>0.24</v>
      </c>
      <c r="N156" s="152"/>
      <c r="O156" s="153" t="s">
        <v>764</v>
      </c>
      <c r="P156" s="152" t="s">
        <v>928</v>
      </c>
      <c r="AB156">
        <v>413</v>
      </c>
      <c r="AC156" t="s">
        <v>150</v>
      </c>
      <c r="AD156">
        <f>COUNTIF('Rechner_ÖR2uHALM2C.1'!$E$51:$E$250,Datengrundlage!AB156)</f>
        <v>0</v>
      </c>
      <c r="AE156">
        <f t="shared" si="13"/>
        <v>0</v>
      </c>
    </row>
    <row r="157" spans="1:31" x14ac:dyDescent="0.3">
      <c r="A157" s="152">
        <v>612</v>
      </c>
      <c r="B157" s="152" t="s">
        <v>233</v>
      </c>
      <c r="C157" s="152" t="s">
        <v>202</v>
      </c>
      <c r="D157" s="152" t="s">
        <v>206</v>
      </c>
      <c r="E157" s="152"/>
      <c r="F157" s="152" t="s">
        <v>229</v>
      </c>
      <c r="G157" s="152"/>
      <c r="H157" s="152" t="s">
        <v>206</v>
      </c>
      <c r="I157" s="152"/>
      <c r="J157" s="152" t="s">
        <v>30</v>
      </c>
      <c r="K157" s="152"/>
      <c r="L157" s="152"/>
      <c r="M157" s="152">
        <v>0.24</v>
      </c>
      <c r="N157" s="152"/>
      <c r="O157" s="153" t="s">
        <v>779</v>
      </c>
      <c r="P157" s="152" t="s">
        <v>928</v>
      </c>
      <c r="AB157">
        <v>639</v>
      </c>
      <c r="AC157" t="s">
        <v>255</v>
      </c>
      <c r="AD157">
        <f>COUNTIF('Rechner_ÖR2uHALM2C.1'!$E$51:$E$250,Datengrundlage!AB157)</f>
        <v>0</v>
      </c>
      <c r="AE157">
        <f t="shared" si="13"/>
        <v>0</v>
      </c>
    </row>
    <row r="158" spans="1:31" x14ac:dyDescent="0.3">
      <c r="A158" s="152">
        <v>615</v>
      </c>
      <c r="B158" s="152" t="s">
        <v>234</v>
      </c>
      <c r="C158" s="152" t="s">
        <v>202</v>
      </c>
      <c r="D158" s="152" t="s">
        <v>206</v>
      </c>
      <c r="E158" s="152"/>
      <c r="F158" s="152" t="s">
        <v>229</v>
      </c>
      <c r="G158" s="152"/>
      <c r="H158" s="152" t="s">
        <v>206</v>
      </c>
      <c r="I158" s="152"/>
      <c r="J158" s="152"/>
      <c r="K158" s="152"/>
      <c r="L158" s="152"/>
      <c r="M158" s="152">
        <v>0.24</v>
      </c>
      <c r="N158" s="152"/>
      <c r="O158" s="153" t="s">
        <v>765</v>
      </c>
      <c r="P158" s="152" t="s">
        <v>928</v>
      </c>
      <c r="AB158" t="s">
        <v>546</v>
      </c>
      <c r="AE158">
        <f>SUM(AE153:AE157)</f>
        <v>0</v>
      </c>
    </row>
    <row r="159" spans="1:31" x14ac:dyDescent="0.3">
      <c r="A159" s="152">
        <v>616</v>
      </c>
      <c r="B159" s="152" t="s">
        <v>235</v>
      </c>
      <c r="C159" s="152" t="s">
        <v>202</v>
      </c>
      <c r="D159" s="152" t="s">
        <v>206</v>
      </c>
      <c r="E159" s="152"/>
      <c r="F159" s="152" t="s">
        <v>229</v>
      </c>
      <c r="G159" s="152"/>
      <c r="H159" s="152" t="s">
        <v>206</v>
      </c>
      <c r="I159" s="152"/>
      <c r="J159" s="152"/>
      <c r="K159" s="152"/>
      <c r="L159" s="152"/>
      <c r="M159" s="152">
        <v>0.24</v>
      </c>
      <c r="N159" s="152"/>
      <c r="O159" s="153" t="s">
        <v>766</v>
      </c>
      <c r="P159" s="152" t="s">
        <v>928</v>
      </c>
      <c r="AB159" t="s">
        <v>547</v>
      </c>
      <c r="AE159">
        <f>IF(AE158&gt;1,AE158-1,0)</f>
        <v>0</v>
      </c>
    </row>
    <row r="160" spans="1:31" x14ac:dyDescent="0.3">
      <c r="A160" s="152">
        <v>617</v>
      </c>
      <c r="B160" s="152" t="s">
        <v>236</v>
      </c>
      <c r="C160" s="152" t="s">
        <v>202</v>
      </c>
      <c r="D160" s="152" t="s">
        <v>206</v>
      </c>
      <c r="E160" s="152"/>
      <c r="F160" s="152" t="s">
        <v>237</v>
      </c>
      <c r="G160" s="152"/>
      <c r="H160" s="152" t="s">
        <v>206</v>
      </c>
      <c r="I160" s="152"/>
      <c r="J160" s="152"/>
      <c r="K160" s="152"/>
      <c r="L160" s="152"/>
      <c r="M160" s="152">
        <v>0.24</v>
      </c>
      <c r="N160" s="152"/>
      <c r="O160" s="153" t="s">
        <v>767</v>
      </c>
      <c r="P160" s="152" t="s">
        <v>928</v>
      </c>
    </row>
    <row r="161" spans="1:31" x14ac:dyDescent="0.3">
      <c r="A161" s="152">
        <v>618</v>
      </c>
      <c r="B161" s="152" t="s">
        <v>238</v>
      </c>
      <c r="C161" s="152" t="s">
        <v>202</v>
      </c>
      <c r="D161" s="152" t="s">
        <v>206</v>
      </c>
      <c r="E161" s="152"/>
      <c r="F161" s="152" t="s">
        <v>229</v>
      </c>
      <c r="G161" s="152"/>
      <c r="H161" s="152" t="s">
        <v>206</v>
      </c>
      <c r="I161" s="152"/>
      <c r="J161" s="152"/>
      <c r="K161" s="152"/>
      <c r="L161" s="152"/>
      <c r="M161" s="152">
        <v>0.24</v>
      </c>
      <c r="N161" s="152"/>
      <c r="O161" s="153" t="s">
        <v>768</v>
      </c>
      <c r="P161" s="152" t="s">
        <v>928</v>
      </c>
    </row>
    <row r="162" spans="1:31" x14ac:dyDescent="0.3">
      <c r="A162" s="152">
        <v>619</v>
      </c>
      <c r="B162" s="152" t="s">
        <v>239</v>
      </c>
      <c r="C162" s="152" t="s">
        <v>202</v>
      </c>
      <c r="D162" s="152" t="s">
        <v>206</v>
      </c>
      <c r="E162" s="152"/>
      <c r="F162" s="152" t="s">
        <v>213</v>
      </c>
      <c r="G162" s="152"/>
      <c r="H162" s="152" t="s">
        <v>206</v>
      </c>
      <c r="I162" s="152"/>
      <c r="J162" s="152" t="s">
        <v>30</v>
      </c>
      <c r="K162" s="152"/>
      <c r="L162" s="152"/>
      <c r="M162" s="152">
        <v>0.24</v>
      </c>
      <c r="N162" s="152"/>
      <c r="O162" s="153" t="s">
        <v>769</v>
      </c>
      <c r="P162" s="152" t="s">
        <v>928</v>
      </c>
      <c r="AB162" s="46" t="s">
        <v>946</v>
      </c>
      <c r="AD162" t="s">
        <v>544</v>
      </c>
      <c r="AE162" t="s">
        <v>545</v>
      </c>
    </row>
    <row r="163" spans="1:31" x14ac:dyDescent="0.3">
      <c r="A163" s="152">
        <v>620</v>
      </c>
      <c r="B163" s="152" t="s">
        <v>240</v>
      </c>
      <c r="C163" s="152" t="s">
        <v>202</v>
      </c>
      <c r="D163" s="152" t="s">
        <v>206</v>
      </c>
      <c r="E163" s="152" t="s">
        <v>211</v>
      </c>
      <c r="F163" s="152" t="s">
        <v>229</v>
      </c>
      <c r="G163" s="152"/>
      <c r="H163" s="152" t="s">
        <v>206</v>
      </c>
      <c r="I163" s="152"/>
      <c r="J163" s="152"/>
      <c r="K163" s="152"/>
      <c r="L163" s="152"/>
      <c r="M163" s="152">
        <v>0.24</v>
      </c>
      <c r="N163" s="152"/>
      <c r="O163" s="153" t="s">
        <v>745</v>
      </c>
      <c r="P163" s="152" t="s">
        <v>928</v>
      </c>
      <c r="AB163" t="s">
        <v>542</v>
      </c>
      <c r="AD163">
        <f>COUNTIF('Rechner_ÖR2uHALM2C.1'!$E$51:$E$250,Datengrundlage!AB163)</f>
        <v>0</v>
      </c>
      <c r="AE163">
        <f t="shared" ref="AE163:AE165" si="14">IF(AD163&gt;=1,1,0)</f>
        <v>0</v>
      </c>
    </row>
    <row r="164" spans="1:31" x14ac:dyDescent="0.3">
      <c r="A164" s="152">
        <v>622</v>
      </c>
      <c r="B164" s="152" t="s">
        <v>241</v>
      </c>
      <c r="C164" s="152" t="s">
        <v>202</v>
      </c>
      <c r="D164" s="152" t="s">
        <v>206</v>
      </c>
      <c r="E164" s="152"/>
      <c r="F164" s="152" t="s">
        <v>229</v>
      </c>
      <c r="G164" s="152"/>
      <c r="H164" s="152" t="s">
        <v>206</v>
      </c>
      <c r="I164" s="152"/>
      <c r="J164" s="152"/>
      <c r="K164" s="152"/>
      <c r="L164" s="152"/>
      <c r="M164" s="152">
        <v>0.24</v>
      </c>
      <c r="N164" s="152"/>
      <c r="O164" s="153" t="s">
        <v>770</v>
      </c>
      <c r="P164" s="152" t="s">
        <v>929</v>
      </c>
      <c r="AB164">
        <v>320</v>
      </c>
      <c r="AC164" t="s">
        <v>947</v>
      </c>
      <c r="AD164">
        <f>COUNTIF('Rechner_ÖR2uHALM2C.1'!$E$51:$E$250,Datengrundlage!AB164)</f>
        <v>0</v>
      </c>
      <c r="AE164">
        <f t="shared" si="14"/>
        <v>0</v>
      </c>
    </row>
    <row r="165" spans="1:31" x14ac:dyDescent="0.3">
      <c r="A165" s="152">
        <v>623</v>
      </c>
      <c r="B165" s="152" t="s">
        <v>242</v>
      </c>
      <c r="C165" s="152" t="s">
        <v>202</v>
      </c>
      <c r="D165" s="152" t="s">
        <v>206</v>
      </c>
      <c r="E165" s="152"/>
      <c r="F165" s="152" t="s">
        <v>229</v>
      </c>
      <c r="G165" s="152"/>
      <c r="H165" s="152" t="s">
        <v>206</v>
      </c>
      <c r="I165" s="152"/>
      <c r="J165" s="152"/>
      <c r="K165" s="152"/>
      <c r="L165" s="152"/>
      <c r="M165" s="152">
        <v>0.24</v>
      </c>
      <c r="N165" s="152"/>
      <c r="O165" s="153" t="s">
        <v>771</v>
      </c>
      <c r="P165" s="152" t="s">
        <v>929</v>
      </c>
      <c r="AB165">
        <v>604</v>
      </c>
      <c r="AC165" t="s">
        <v>225</v>
      </c>
      <c r="AD165">
        <f>COUNTIF('Rechner_ÖR2uHALM2C.1'!$E$51:$E$250,Datengrundlage!AB165)</f>
        <v>0</v>
      </c>
      <c r="AE165">
        <f t="shared" si="14"/>
        <v>0</v>
      </c>
    </row>
    <row r="166" spans="1:31" x14ac:dyDescent="0.3">
      <c r="A166" s="152">
        <v>624</v>
      </c>
      <c r="B166" s="152" t="s">
        <v>243</v>
      </c>
      <c r="C166" s="152" t="s">
        <v>202</v>
      </c>
      <c r="D166" s="152" t="s">
        <v>206</v>
      </c>
      <c r="E166" s="152"/>
      <c r="F166" s="152" t="s">
        <v>229</v>
      </c>
      <c r="G166" s="152"/>
      <c r="H166" s="152" t="s">
        <v>206</v>
      </c>
      <c r="I166" s="152"/>
      <c r="J166" s="152"/>
      <c r="K166" s="152"/>
      <c r="L166" s="152"/>
      <c r="M166" s="152">
        <v>0.24</v>
      </c>
      <c r="N166" s="152"/>
      <c r="O166" s="153" t="s">
        <v>772</v>
      </c>
      <c r="P166" s="152" t="s">
        <v>929</v>
      </c>
    </row>
    <row r="167" spans="1:31" x14ac:dyDescent="0.3">
      <c r="A167" s="152">
        <v>625</v>
      </c>
      <c r="B167" s="152" t="s">
        <v>244</v>
      </c>
      <c r="C167" s="152" t="s">
        <v>202</v>
      </c>
      <c r="D167" s="152" t="s">
        <v>206</v>
      </c>
      <c r="E167" s="152"/>
      <c r="F167" s="152" t="s">
        <v>237</v>
      </c>
      <c r="G167" s="152"/>
      <c r="H167" s="152" t="s">
        <v>206</v>
      </c>
      <c r="I167" s="152"/>
      <c r="J167" s="152"/>
      <c r="K167" s="152"/>
      <c r="L167" s="152"/>
      <c r="M167" s="152">
        <v>0.24</v>
      </c>
      <c r="N167" s="152"/>
      <c r="O167" s="153" t="s">
        <v>773</v>
      </c>
      <c r="P167" s="152" t="s">
        <v>929</v>
      </c>
      <c r="AB167" t="s">
        <v>546</v>
      </c>
      <c r="AE167">
        <f>SUM(AE163:AE166)</f>
        <v>0</v>
      </c>
    </row>
    <row r="168" spans="1:31" x14ac:dyDescent="0.3">
      <c r="A168" s="152">
        <v>627</v>
      </c>
      <c r="B168" s="152" t="s">
        <v>245</v>
      </c>
      <c r="C168" s="152" t="s">
        <v>202</v>
      </c>
      <c r="D168" s="152" t="s">
        <v>206</v>
      </c>
      <c r="E168" s="152"/>
      <c r="F168" s="152" t="s">
        <v>229</v>
      </c>
      <c r="G168" s="152"/>
      <c r="H168" s="152" t="s">
        <v>206</v>
      </c>
      <c r="I168" s="152"/>
      <c r="J168" s="152"/>
      <c r="K168" s="152"/>
      <c r="L168" s="152"/>
      <c r="M168" s="152">
        <v>0.24</v>
      </c>
      <c r="N168" s="152"/>
      <c r="O168" s="153" t="s">
        <v>774</v>
      </c>
      <c r="P168" s="152" t="s">
        <v>930</v>
      </c>
      <c r="AB168" t="s">
        <v>547</v>
      </c>
      <c r="AE168">
        <f>IF(AE167&gt;1,AE167-1,0)</f>
        <v>0</v>
      </c>
    </row>
    <row r="169" spans="1:31" x14ac:dyDescent="0.3">
      <c r="A169" s="152">
        <v>628</v>
      </c>
      <c r="B169" s="152" t="s">
        <v>246</v>
      </c>
      <c r="C169" s="152" t="s">
        <v>202</v>
      </c>
      <c r="D169" s="152" t="s">
        <v>206</v>
      </c>
      <c r="E169" s="152"/>
      <c r="F169" s="152" t="s">
        <v>229</v>
      </c>
      <c r="G169" s="152"/>
      <c r="H169" s="152" t="s">
        <v>206</v>
      </c>
      <c r="I169" s="152"/>
      <c r="J169" s="152"/>
      <c r="K169" s="152"/>
      <c r="L169" s="152"/>
      <c r="M169" s="152">
        <v>0.24</v>
      </c>
      <c r="N169" s="152"/>
      <c r="O169" s="153" t="s">
        <v>775</v>
      </c>
      <c r="P169" s="152" t="s">
        <v>930</v>
      </c>
    </row>
    <row r="170" spans="1:31" x14ac:dyDescent="0.3">
      <c r="A170" s="152">
        <v>629</v>
      </c>
      <c r="B170" s="152" t="s">
        <v>247</v>
      </c>
      <c r="C170" s="152" t="s">
        <v>202</v>
      </c>
      <c r="D170" s="152" t="s">
        <v>206</v>
      </c>
      <c r="E170" s="152"/>
      <c r="F170" s="152" t="s">
        <v>229</v>
      </c>
      <c r="G170" s="152"/>
      <c r="H170" s="152" t="s">
        <v>206</v>
      </c>
      <c r="I170" s="152"/>
      <c r="J170" s="152"/>
      <c r="K170" s="152"/>
      <c r="L170" s="152"/>
      <c r="M170" s="152">
        <v>0.24</v>
      </c>
      <c r="N170" s="152"/>
      <c r="O170" s="153" t="s">
        <v>776</v>
      </c>
      <c r="P170" s="152" t="s">
        <v>930</v>
      </c>
    </row>
    <row r="171" spans="1:31" x14ac:dyDescent="0.3">
      <c r="A171" s="152">
        <v>630</v>
      </c>
      <c r="B171" s="152" t="s">
        <v>248</v>
      </c>
      <c r="C171" s="152" t="s">
        <v>202</v>
      </c>
      <c r="D171" s="152" t="s">
        <v>206</v>
      </c>
      <c r="E171" s="152"/>
      <c r="F171" s="152" t="s">
        <v>229</v>
      </c>
      <c r="G171" s="152"/>
      <c r="H171" s="152" t="s">
        <v>206</v>
      </c>
      <c r="I171" s="152"/>
      <c r="J171" s="152"/>
      <c r="K171" s="152"/>
      <c r="L171" s="152"/>
      <c r="M171" s="152">
        <v>0.24</v>
      </c>
      <c r="N171" s="152"/>
      <c r="O171" s="153" t="s">
        <v>777</v>
      </c>
      <c r="P171" s="152" t="s">
        <v>930</v>
      </c>
      <c r="AB171" s="46" t="s">
        <v>948</v>
      </c>
      <c r="AD171" t="s">
        <v>544</v>
      </c>
      <c r="AE171" t="s">
        <v>545</v>
      </c>
    </row>
    <row r="172" spans="1:31" x14ac:dyDescent="0.3">
      <c r="A172" s="152">
        <v>631</v>
      </c>
      <c r="B172" s="152" t="s">
        <v>249</v>
      </c>
      <c r="C172" s="152" t="s">
        <v>202</v>
      </c>
      <c r="D172" s="152" t="s">
        <v>206</v>
      </c>
      <c r="E172" s="152"/>
      <c r="F172" s="152" t="s">
        <v>229</v>
      </c>
      <c r="G172" s="152"/>
      <c r="H172" s="152" t="s">
        <v>206</v>
      </c>
      <c r="I172" s="152"/>
      <c r="J172" s="152"/>
      <c r="K172" s="152"/>
      <c r="L172" s="152"/>
      <c r="M172" s="152">
        <v>0.24</v>
      </c>
      <c r="N172" s="152"/>
      <c r="O172" s="153" t="s">
        <v>778</v>
      </c>
      <c r="P172" s="152" t="s">
        <v>930</v>
      </c>
      <c r="AB172" t="s">
        <v>542</v>
      </c>
      <c r="AD172">
        <f>COUNTIF('Rechner_ÖR2uHALM2C.1'!$E$51:$E$250,Datengrundlage!AB172)</f>
        <v>0</v>
      </c>
      <c r="AE172">
        <f t="shared" ref="AE172:AE175" si="15">IF(AD172&gt;=1,1,0)</f>
        <v>0</v>
      </c>
    </row>
    <row r="173" spans="1:31" x14ac:dyDescent="0.3">
      <c r="A173" s="152">
        <v>632</v>
      </c>
      <c r="B173" s="152" t="s">
        <v>1029</v>
      </c>
      <c r="C173" s="152" t="s">
        <v>202</v>
      </c>
      <c r="D173" s="152" t="s">
        <v>206</v>
      </c>
      <c r="E173" s="152"/>
      <c r="F173" s="152" t="s">
        <v>229</v>
      </c>
      <c r="G173" s="152"/>
      <c r="H173" s="152" t="s">
        <v>206</v>
      </c>
      <c r="I173" s="152"/>
      <c r="J173" s="152"/>
      <c r="K173" s="152"/>
      <c r="L173" s="152"/>
      <c r="M173" s="152">
        <v>0.24</v>
      </c>
      <c r="N173" s="152"/>
      <c r="O173" s="153" t="s">
        <v>1030</v>
      </c>
      <c r="P173" s="152"/>
      <c r="AB173">
        <v>210</v>
      </c>
      <c r="AC173" t="s">
        <v>135</v>
      </c>
      <c r="AD173">
        <f>COUNTIF('Rechner_ÖR2uHALM2C.1'!$E$51:$E$250,Datengrundlage!AB173)</f>
        <v>0</v>
      </c>
      <c r="AE173">
        <f t="shared" si="15"/>
        <v>0</v>
      </c>
    </row>
    <row r="174" spans="1:31" x14ac:dyDescent="0.3">
      <c r="A174" s="152">
        <v>633</v>
      </c>
      <c r="B174" s="152" t="s">
        <v>1032</v>
      </c>
      <c r="C174" s="152" t="s">
        <v>202</v>
      </c>
      <c r="D174" s="152" t="s">
        <v>206</v>
      </c>
      <c r="E174" s="152"/>
      <c r="F174" s="152" t="s">
        <v>229</v>
      </c>
      <c r="G174" s="152"/>
      <c r="H174" s="152" t="s">
        <v>206</v>
      </c>
      <c r="I174" s="152"/>
      <c r="J174" s="152"/>
      <c r="K174" s="152"/>
      <c r="L174" s="152"/>
      <c r="M174" s="152">
        <v>0.24</v>
      </c>
      <c r="N174" s="152"/>
      <c r="O174" s="153" t="s">
        <v>1031</v>
      </c>
      <c r="P174" s="152"/>
    </row>
    <row r="175" spans="1:31" x14ac:dyDescent="0.3">
      <c r="A175" s="152">
        <v>634</v>
      </c>
      <c r="B175" s="152" t="s">
        <v>250</v>
      </c>
      <c r="C175" s="152" t="s">
        <v>202</v>
      </c>
      <c r="D175" s="152" t="s">
        <v>206</v>
      </c>
      <c r="E175" s="152"/>
      <c r="F175" s="152" t="s">
        <v>229</v>
      </c>
      <c r="G175" s="152"/>
      <c r="H175" s="152" t="s">
        <v>206</v>
      </c>
      <c r="I175" s="152"/>
      <c r="J175" s="152"/>
      <c r="K175" s="152"/>
      <c r="L175" s="152"/>
      <c r="M175" s="152">
        <v>0.24</v>
      </c>
      <c r="N175" s="152"/>
      <c r="O175" s="153" t="s">
        <v>780</v>
      </c>
      <c r="P175" s="152"/>
      <c r="AB175">
        <v>211</v>
      </c>
      <c r="AC175" t="s">
        <v>136</v>
      </c>
      <c r="AD175">
        <f>COUNTIF('Rechner_ÖR2uHALM2C.1'!$E$51:$E$250,Datengrundlage!AB175)</f>
        <v>0</v>
      </c>
      <c r="AE175">
        <f t="shared" si="15"/>
        <v>0</v>
      </c>
    </row>
    <row r="176" spans="1:31" x14ac:dyDescent="0.3">
      <c r="A176" s="152">
        <v>635</v>
      </c>
      <c r="B176" s="152" t="s">
        <v>251</v>
      </c>
      <c r="C176" s="152" t="s">
        <v>202</v>
      </c>
      <c r="D176" s="152" t="s">
        <v>206</v>
      </c>
      <c r="E176" s="152"/>
      <c r="F176" s="152" t="s">
        <v>529</v>
      </c>
      <c r="G176" s="152" t="s">
        <v>513</v>
      </c>
      <c r="H176" s="152" t="s">
        <v>206</v>
      </c>
      <c r="I176" s="152" t="s">
        <v>30</v>
      </c>
      <c r="J176" s="152" t="s">
        <v>30</v>
      </c>
      <c r="K176" s="152"/>
      <c r="L176" s="152" t="s">
        <v>30</v>
      </c>
      <c r="M176" s="152">
        <v>0.3</v>
      </c>
      <c r="N176" s="152"/>
      <c r="O176" s="153" t="s">
        <v>781</v>
      </c>
      <c r="P176" s="152"/>
    </row>
    <row r="177" spans="1:31" x14ac:dyDescent="0.3">
      <c r="A177" s="152">
        <v>636</v>
      </c>
      <c r="B177" s="152" t="s">
        <v>252</v>
      </c>
      <c r="C177" s="152" t="s">
        <v>202</v>
      </c>
      <c r="D177" s="152" t="s">
        <v>206</v>
      </c>
      <c r="E177" s="152"/>
      <c r="F177" s="152" t="s">
        <v>229</v>
      </c>
      <c r="G177" s="152"/>
      <c r="H177" s="152" t="s">
        <v>206</v>
      </c>
      <c r="I177" s="152"/>
      <c r="J177" s="152"/>
      <c r="K177" s="152"/>
      <c r="L177" s="152"/>
      <c r="M177" s="152">
        <v>0.24</v>
      </c>
      <c r="N177" s="152"/>
      <c r="O177" s="153" t="s">
        <v>782</v>
      </c>
      <c r="P177" s="152"/>
      <c r="AB177" t="s">
        <v>546</v>
      </c>
      <c r="AE177">
        <f>SUM(AE172:AE176)</f>
        <v>0</v>
      </c>
    </row>
    <row r="178" spans="1:31" x14ac:dyDescent="0.3">
      <c r="A178" s="152">
        <v>637</v>
      </c>
      <c r="B178" s="152" t="s">
        <v>253</v>
      </c>
      <c r="C178" s="152" t="s">
        <v>202</v>
      </c>
      <c r="D178" s="152" t="s">
        <v>206</v>
      </c>
      <c r="E178" s="152"/>
      <c r="F178" s="152" t="s">
        <v>229</v>
      </c>
      <c r="G178" s="152"/>
      <c r="H178" s="152" t="s">
        <v>206</v>
      </c>
      <c r="I178" s="152"/>
      <c r="J178" s="152"/>
      <c r="K178" s="152"/>
      <c r="L178" s="152"/>
      <c r="M178" s="152">
        <v>0.24</v>
      </c>
      <c r="N178" s="152"/>
      <c r="O178" s="153" t="s">
        <v>783</v>
      </c>
      <c r="P178" s="152"/>
      <c r="AB178" t="s">
        <v>547</v>
      </c>
      <c r="AE178">
        <f>IF(AE177&gt;1,AE177-1,0)</f>
        <v>0</v>
      </c>
    </row>
    <row r="179" spans="1:31" x14ac:dyDescent="0.3">
      <c r="A179" s="152">
        <v>638</v>
      </c>
      <c r="B179" s="152" t="s">
        <v>254</v>
      </c>
      <c r="C179" s="152" t="s">
        <v>202</v>
      </c>
      <c r="D179" s="152" t="s">
        <v>206</v>
      </c>
      <c r="E179" s="152"/>
      <c r="F179" s="152" t="s">
        <v>229</v>
      </c>
      <c r="G179" s="152"/>
      <c r="H179" s="152" t="s">
        <v>206</v>
      </c>
      <c r="I179" s="152"/>
      <c r="J179" s="152"/>
      <c r="K179" s="152"/>
      <c r="L179" s="152"/>
      <c r="M179" s="152">
        <v>0.24</v>
      </c>
      <c r="N179" s="152"/>
      <c r="O179" s="153" t="s">
        <v>784</v>
      </c>
      <c r="P179" s="152"/>
    </row>
    <row r="180" spans="1:31" x14ac:dyDescent="0.3">
      <c r="A180" s="152">
        <v>639</v>
      </c>
      <c r="B180" s="152" t="s">
        <v>255</v>
      </c>
      <c r="C180" s="152" t="s">
        <v>202</v>
      </c>
      <c r="D180" s="152" t="s">
        <v>206</v>
      </c>
      <c r="E180" s="152"/>
      <c r="F180" s="152" t="s">
        <v>229</v>
      </c>
      <c r="G180" s="152"/>
      <c r="H180" s="152" t="s">
        <v>206</v>
      </c>
      <c r="I180" s="152"/>
      <c r="J180" s="152"/>
      <c r="K180" s="152"/>
      <c r="L180" s="152"/>
      <c r="M180" s="152">
        <v>0.24</v>
      </c>
      <c r="N180" s="152"/>
      <c r="O180" s="153" t="s">
        <v>753</v>
      </c>
      <c r="P180" s="152"/>
    </row>
    <row r="181" spans="1:31" x14ac:dyDescent="0.3">
      <c r="A181" s="152">
        <v>640</v>
      </c>
      <c r="B181" s="152" t="s">
        <v>256</v>
      </c>
      <c r="C181" s="152" t="s">
        <v>202</v>
      </c>
      <c r="D181" s="152" t="s">
        <v>206</v>
      </c>
      <c r="E181" s="152"/>
      <c r="F181" s="152" t="s">
        <v>229</v>
      </c>
      <c r="G181" s="152"/>
      <c r="H181" s="152" t="s">
        <v>206</v>
      </c>
      <c r="I181" s="152"/>
      <c r="J181" s="152"/>
      <c r="K181" s="152"/>
      <c r="L181" s="152"/>
      <c r="M181" s="152">
        <v>0.24</v>
      </c>
      <c r="N181" s="152"/>
      <c r="O181" s="153" t="s">
        <v>785</v>
      </c>
      <c r="P181" s="152"/>
      <c r="AB181" s="46" t="s">
        <v>949</v>
      </c>
      <c r="AD181" t="s">
        <v>544</v>
      </c>
      <c r="AE181" t="s">
        <v>545</v>
      </c>
    </row>
    <row r="182" spans="1:31" x14ac:dyDescent="0.3">
      <c r="A182" s="152">
        <v>641</v>
      </c>
      <c r="B182" s="152" t="s">
        <v>257</v>
      </c>
      <c r="C182" s="152" t="s">
        <v>202</v>
      </c>
      <c r="D182" s="152" t="s">
        <v>206</v>
      </c>
      <c r="E182" s="152"/>
      <c r="F182" s="152" t="s">
        <v>229</v>
      </c>
      <c r="G182" s="152"/>
      <c r="H182" s="152" t="s">
        <v>206</v>
      </c>
      <c r="I182" s="152"/>
      <c r="J182" s="152"/>
      <c r="K182" s="152"/>
      <c r="L182" s="152"/>
      <c r="M182" s="152">
        <v>0.24</v>
      </c>
      <c r="N182" s="152"/>
      <c r="O182" s="153" t="s">
        <v>786</v>
      </c>
      <c r="P182" s="152"/>
      <c r="AB182" t="s">
        <v>542</v>
      </c>
      <c r="AD182">
        <f>COUNTIF('Rechner_ÖR2uHALM2C.1'!$E$51:$E$250,Datengrundlage!AB182)</f>
        <v>0</v>
      </c>
      <c r="AE182">
        <f t="shared" ref="AE182:AE184" si="16">IF(AD182&gt;=1,1,0)</f>
        <v>0</v>
      </c>
    </row>
    <row r="183" spans="1:31" x14ac:dyDescent="0.3">
      <c r="A183" s="152">
        <v>642</v>
      </c>
      <c r="B183" s="152" t="s">
        <v>258</v>
      </c>
      <c r="C183" s="152" t="s">
        <v>202</v>
      </c>
      <c r="D183" s="152" t="s">
        <v>206</v>
      </c>
      <c r="E183" s="152"/>
      <c r="F183" s="152" t="s">
        <v>229</v>
      </c>
      <c r="G183" s="152"/>
      <c r="H183" s="152" t="s">
        <v>206</v>
      </c>
      <c r="I183" s="152"/>
      <c r="J183" s="152"/>
      <c r="K183" s="152"/>
      <c r="L183" s="152"/>
      <c r="M183" s="152">
        <v>0.24</v>
      </c>
      <c r="N183" s="152"/>
      <c r="O183" s="153" t="s">
        <v>787</v>
      </c>
      <c r="P183" s="152"/>
      <c r="AB183">
        <v>220</v>
      </c>
      <c r="AC183" t="s">
        <v>137</v>
      </c>
      <c r="AD183">
        <f>COUNTIF('Rechner_ÖR2uHALM2C.1'!$E$51:$E$250,Datengrundlage!AB183)</f>
        <v>0</v>
      </c>
      <c r="AE183">
        <f t="shared" si="16"/>
        <v>0</v>
      </c>
    </row>
    <row r="184" spans="1:31" x14ac:dyDescent="0.3">
      <c r="A184" s="152">
        <v>643</v>
      </c>
      <c r="B184" s="152" t="s">
        <v>259</v>
      </c>
      <c r="C184" s="152" t="s">
        <v>202</v>
      </c>
      <c r="D184" s="152" t="s">
        <v>206</v>
      </c>
      <c r="E184" s="152"/>
      <c r="F184" s="152" t="s">
        <v>229</v>
      </c>
      <c r="G184" s="152"/>
      <c r="H184" s="152" t="s">
        <v>206</v>
      </c>
      <c r="I184" s="152"/>
      <c r="J184" s="152"/>
      <c r="K184" s="152"/>
      <c r="L184" s="152"/>
      <c r="M184" s="152">
        <v>0.24</v>
      </c>
      <c r="N184" s="152"/>
      <c r="O184" s="153" t="s">
        <v>788</v>
      </c>
      <c r="P184" s="152"/>
      <c r="AB184">
        <v>221</v>
      </c>
      <c r="AC184" t="s">
        <v>138</v>
      </c>
      <c r="AD184">
        <f>COUNTIF('Rechner_ÖR2uHALM2C.1'!$E$51:$E$250,Datengrundlage!AB184)</f>
        <v>0</v>
      </c>
      <c r="AE184">
        <f t="shared" si="16"/>
        <v>0</v>
      </c>
    </row>
    <row r="185" spans="1:31" x14ac:dyDescent="0.3">
      <c r="A185" s="152">
        <v>644</v>
      </c>
      <c r="B185" s="152" t="s">
        <v>260</v>
      </c>
      <c r="C185" s="152" t="s">
        <v>202</v>
      </c>
      <c r="D185" s="152" t="s">
        <v>206</v>
      </c>
      <c r="E185" s="152"/>
      <c r="F185" s="152" t="s">
        <v>229</v>
      </c>
      <c r="G185" s="152"/>
      <c r="H185" s="152" t="s">
        <v>206</v>
      </c>
      <c r="I185" s="152"/>
      <c r="J185" s="152"/>
      <c r="K185" s="152"/>
      <c r="L185" s="152"/>
      <c r="M185" s="152">
        <v>0.24</v>
      </c>
      <c r="N185" s="152"/>
      <c r="O185" s="153" t="s">
        <v>789</v>
      </c>
      <c r="P185" s="152"/>
    </row>
    <row r="186" spans="1:31" x14ac:dyDescent="0.3">
      <c r="A186" s="152">
        <v>645</v>
      </c>
      <c r="B186" s="152" t="s">
        <v>261</v>
      </c>
      <c r="C186" s="152" t="s">
        <v>202</v>
      </c>
      <c r="D186" s="152" t="s">
        <v>206</v>
      </c>
      <c r="E186" s="152"/>
      <c r="F186" s="152" t="s">
        <v>529</v>
      </c>
      <c r="G186" s="152" t="s">
        <v>513</v>
      </c>
      <c r="H186" s="152" t="s">
        <v>206</v>
      </c>
      <c r="I186" s="152" t="s">
        <v>30</v>
      </c>
      <c r="J186" s="152" t="s">
        <v>30</v>
      </c>
      <c r="K186" s="152"/>
      <c r="L186" s="152" t="s">
        <v>30</v>
      </c>
      <c r="M186" s="152">
        <v>0.3</v>
      </c>
      <c r="N186" s="152"/>
      <c r="O186" s="153" t="s">
        <v>790</v>
      </c>
      <c r="P186" s="152"/>
      <c r="AB186" t="s">
        <v>546</v>
      </c>
      <c r="AE186">
        <f>SUM(AE182:AE185)</f>
        <v>0</v>
      </c>
    </row>
    <row r="187" spans="1:31" x14ac:dyDescent="0.3">
      <c r="A187" s="152">
        <v>646</v>
      </c>
      <c r="B187" s="152" t="s">
        <v>262</v>
      </c>
      <c r="C187" s="152" t="s">
        <v>202</v>
      </c>
      <c r="D187" s="152" t="s">
        <v>206</v>
      </c>
      <c r="E187" s="152"/>
      <c r="F187" s="152" t="s">
        <v>229</v>
      </c>
      <c r="G187" s="152"/>
      <c r="H187" s="152" t="s">
        <v>206</v>
      </c>
      <c r="I187" s="152"/>
      <c r="J187" s="152"/>
      <c r="K187" s="152"/>
      <c r="L187" s="152"/>
      <c r="M187" s="152">
        <v>0.24</v>
      </c>
      <c r="N187" s="152"/>
      <c r="O187" s="153" t="s">
        <v>791</v>
      </c>
      <c r="P187" s="152" t="s">
        <v>928</v>
      </c>
      <c r="AB187" t="s">
        <v>547</v>
      </c>
      <c r="AE187">
        <f>IF(AE186&gt;1,AE186-1,0)</f>
        <v>0</v>
      </c>
    </row>
    <row r="188" spans="1:31" x14ac:dyDescent="0.3">
      <c r="A188" s="152">
        <v>647</v>
      </c>
      <c r="B188" s="152" t="s">
        <v>263</v>
      </c>
      <c r="C188" s="152" t="s">
        <v>202</v>
      </c>
      <c r="D188" s="152" t="s">
        <v>206</v>
      </c>
      <c r="E188" s="152"/>
      <c r="F188" s="152" t="s">
        <v>229</v>
      </c>
      <c r="G188" s="152"/>
      <c r="H188" s="152" t="s">
        <v>206</v>
      </c>
      <c r="I188" s="152"/>
      <c r="J188" s="152"/>
      <c r="K188" s="152"/>
      <c r="L188" s="152"/>
      <c r="M188" s="152">
        <v>0.24</v>
      </c>
      <c r="N188" s="152"/>
      <c r="O188" s="153" t="s">
        <v>792</v>
      </c>
      <c r="P188" s="152"/>
    </row>
    <row r="189" spans="1:31" x14ac:dyDescent="0.3">
      <c r="A189" s="152">
        <v>648</v>
      </c>
      <c r="B189" s="152" t="s">
        <v>264</v>
      </c>
      <c r="C189" s="152" t="s">
        <v>202</v>
      </c>
      <c r="D189" s="152" t="s">
        <v>206</v>
      </c>
      <c r="E189" s="152" t="s">
        <v>216</v>
      </c>
      <c r="F189" s="152" t="s">
        <v>229</v>
      </c>
      <c r="G189" s="152"/>
      <c r="H189" s="152" t="s">
        <v>206</v>
      </c>
      <c r="I189" s="152"/>
      <c r="J189" s="152"/>
      <c r="K189" s="152"/>
      <c r="L189" s="152"/>
      <c r="M189" s="152">
        <v>0.24</v>
      </c>
      <c r="N189" s="152"/>
      <c r="O189" s="153" t="s">
        <v>793</v>
      </c>
      <c r="P189" s="152"/>
    </row>
    <row r="190" spans="1:31" x14ac:dyDescent="0.3">
      <c r="A190" s="152">
        <v>650</v>
      </c>
      <c r="B190" s="152" t="s">
        <v>988</v>
      </c>
      <c r="C190" s="152" t="s">
        <v>202</v>
      </c>
      <c r="D190" s="152" t="s">
        <v>206</v>
      </c>
      <c r="E190" s="152" t="s">
        <v>228</v>
      </c>
      <c r="F190" s="152" t="s">
        <v>237</v>
      </c>
      <c r="G190" s="152"/>
      <c r="H190" s="152" t="s">
        <v>206</v>
      </c>
      <c r="I190" s="152"/>
      <c r="J190" s="152" t="s">
        <v>30</v>
      </c>
      <c r="K190" s="152"/>
      <c r="L190" s="152"/>
      <c r="M190" s="152">
        <v>0.24</v>
      </c>
      <c r="N190" s="152"/>
      <c r="O190" s="153" t="s">
        <v>987</v>
      </c>
      <c r="P190" s="152"/>
      <c r="AB190" s="46" t="s">
        <v>950</v>
      </c>
      <c r="AD190" t="s">
        <v>544</v>
      </c>
      <c r="AE190" t="s">
        <v>545</v>
      </c>
    </row>
    <row r="191" spans="1:31" x14ac:dyDescent="0.3">
      <c r="A191" s="152">
        <v>651</v>
      </c>
      <c r="B191" s="152" t="s">
        <v>265</v>
      </c>
      <c r="C191" s="152" t="s">
        <v>202</v>
      </c>
      <c r="D191" s="152" t="s">
        <v>206</v>
      </c>
      <c r="E191" s="152"/>
      <c r="F191" s="152" t="s">
        <v>237</v>
      </c>
      <c r="G191" s="152"/>
      <c r="H191" s="152" t="s">
        <v>206</v>
      </c>
      <c r="I191" s="152"/>
      <c r="J191" s="152" t="s">
        <v>30</v>
      </c>
      <c r="K191" s="152"/>
      <c r="L191" s="152"/>
      <c r="M191" s="152">
        <v>0.2</v>
      </c>
      <c r="N191" s="152"/>
      <c r="O191" s="153" t="s">
        <v>794</v>
      </c>
      <c r="P191" s="152"/>
      <c r="AB191" t="s">
        <v>542</v>
      </c>
      <c r="AD191">
        <f>COUNTIF('Rechner_ÖR2uHALM2C.1'!$E$51:$E$250,Datengrundlage!AB191)</f>
        <v>0</v>
      </c>
      <c r="AE191">
        <f t="shared" ref="AE191:AE194" si="17">IF(AD191&gt;=1,1,0)</f>
        <v>0</v>
      </c>
    </row>
    <row r="192" spans="1:31" x14ac:dyDescent="0.3">
      <c r="A192" s="152">
        <v>652</v>
      </c>
      <c r="B192" s="152" t="s">
        <v>266</v>
      </c>
      <c r="C192" s="152" t="s">
        <v>202</v>
      </c>
      <c r="D192" s="152" t="s">
        <v>206</v>
      </c>
      <c r="E192" s="152"/>
      <c r="F192" s="152" t="s">
        <v>237</v>
      </c>
      <c r="G192" s="152"/>
      <c r="H192" s="152" t="s">
        <v>206</v>
      </c>
      <c r="I192" s="152"/>
      <c r="J192" s="152" t="s">
        <v>30</v>
      </c>
      <c r="K192" s="152"/>
      <c r="L192" s="152"/>
      <c r="M192" s="152">
        <v>0.2</v>
      </c>
      <c r="N192" s="152"/>
      <c r="O192" s="153" t="s">
        <v>795</v>
      </c>
      <c r="P192" s="152"/>
      <c r="AB192">
        <v>112</v>
      </c>
      <c r="AC192" t="s">
        <v>117</v>
      </c>
      <c r="AD192">
        <f>COUNTIF('Rechner_ÖR2uHALM2C.1'!$E$51:$E$250,Datengrundlage!AB192)</f>
        <v>0</v>
      </c>
      <c r="AE192">
        <f t="shared" si="17"/>
        <v>0</v>
      </c>
    </row>
    <row r="193" spans="1:31" x14ac:dyDescent="0.3">
      <c r="A193" s="152">
        <v>653</v>
      </c>
      <c r="B193" s="152" t="s">
        <v>267</v>
      </c>
      <c r="C193" s="152" t="s">
        <v>202</v>
      </c>
      <c r="D193" s="152" t="s">
        <v>206</v>
      </c>
      <c r="E193" s="152"/>
      <c r="F193" s="152" t="s">
        <v>237</v>
      </c>
      <c r="G193" s="152"/>
      <c r="H193" s="152" t="s">
        <v>206</v>
      </c>
      <c r="I193" s="152"/>
      <c r="J193" s="152" t="s">
        <v>30</v>
      </c>
      <c r="K193" s="152"/>
      <c r="L193" s="152"/>
      <c r="M193" s="152">
        <v>0.2</v>
      </c>
      <c r="N193" s="152"/>
      <c r="O193" s="153" t="s">
        <v>796</v>
      </c>
      <c r="P193" s="152"/>
      <c r="AB193">
        <v>115</v>
      </c>
      <c r="AC193" t="s">
        <v>32</v>
      </c>
      <c r="AD193">
        <f>COUNTIF('Rechner_ÖR2uHALM2C.1'!$E$51:$E$250,Datengrundlage!AB193)</f>
        <v>0</v>
      </c>
      <c r="AE193">
        <f t="shared" si="17"/>
        <v>0</v>
      </c>
    </row>
    <row r="194" spans="1:31" x14ac:dyDescent="0.3">
      <c r="A194" s="152">
        <v>654</v>
      </c>
      <c r="B194" s="152" t="s">
        <v>268</v>
      </c>
      <c r="C194" s="152" t="s">
        <v>202</v>
      </c>
      <c r="D194" s="152" t="s">
        <v>206</v>
      </c>
      <c r="E194" s="152"/>
      <c r="F194" s="152" t="s">
        <v>237</v>
      </c>
      <c r="G194" s="152"/>
      <c r="H194" s="152" t="s">
        <v>206</v>
      </c>
      <c r="I194" s="152"/>
      <c r="J194" s="152" t="s">
        <v>30</v>
      </c>
      <c r="K194" s="152"/>
      <c r="L194" s="152"/>
      <c r="M194" s="152">
        <v>0.2</v>
      </c>
      <c r="N194" s="152"/>
      <c r="O194" s="153" t="s">
        <v>797</v>
      </c>
      <c r="P194" s="152"/>
      <c r="AB194">
        <v>118</v>
      </c>
      <c r="AC194" t="s">
        <v>121</v>
      </c>
      <c r="AD194">
        <f>COUNTIF('Rechner_ÖR2uHALM2C.1'!$E$51:$E$250,Datengrundlage!AB194)</f>
        <v>0</v>
      </c>
      <c r="AE194">
        <f t="shared" si="17"/>
        <v>0</v>
      </c>
    </row>
    <row r="195" spans="1:31" x14ac:dyDescent="0.3">
      <c r="A195" s="152">
        <v>655</v>
      </c>
      <c r="B195" s="152" t="s">
        <v>269</v>
      </c>
      <c r="C195" s="152" t="s">
        <v>202</v>
      </c>
      <c r="D195" s="152" t="s">
        <v>206</v>
      </c>
      <c r="E195" s="152"/>
      <c r="F195" s="152" t="s">
        <v>237</v>
      </c>
      <c r="G195" s="152"/>
      <c r="H195" s="152" t="s">
        <v>206</v>
      </c>
      <c r="I195" s="152"/>
      <c r="J195" s="152" t="s">
        <v>30</v>
      </c>
      <c r="K195" s="152"/>
      <c r="L195" s="152"/>
      <c r="M195" s="152">
        <v>0.2</v>
      </c>
      <c r="N195" s="152"/>
      <c r="O195" s="153" t="s">
        <v>798</v>
      </c>
      <c r="P195" s="152"/>
      <c r="AB195" t="s">
        <v>546</v>
      </c>
      <c r="AE195">
        <f>SUM(AE191:AE194)</f>
        <v>0</v>
      </c>
    </row>
    <row r="196" spans="1:31" x14ac:dyDescent="0.3">
      <c r="A196" s="152">
        <v>656</v>
      </c>
      <c r="B196" s="152" t="s">
        <v>270</v>
      </c>
      <c r="C196" s="152" t="s">
        <v>202</v>
      </c>
      <c r="D196" s="152" t="s">
        <v>206</v>
      </c>
      <c r="E196" s="152"/>
      <c r="F196" s="152" t="s">
        <v>237</v>
      </c>
      <c r="G196" s="152"/>
      <c r="H196" s="152" t="s">
        <v>206</v>
      </c>
      <c r="I196" s="152"/>
      <c r="J196" s="152" t="s">
        <v>30</v>
      </c>
      <c r="K196" s="152"/>
      <c r="L196" s="152"/>
      <c r="M196" s="152">
        <v>0.2</v>
      </c>
      <c r="N196" s="152"/>
      <c r="O196" s="153" t="s">
        <v>799</v>
      </c>
      <c r="P196" s="152"/>
      <c r="AB196" t="s">
        <v>547</v>
      </c>
      <c r="AE196">
        <f>IF(AE195&gt;1,AE195-1,0)</f>
        <v>0</v>
      </c>
    </row>
    <row r="197" spans="1:31" x14ac:dyDescent="0.3">
      <c r="A197" s="152">
        <v>657</v>
      </c>
      <c r="B197" s="152" t="s">
        <v>271</v>
      </c>
      <c r="C197" s="152" t="s">
        <v>202</v>
      </c>
      <c r="D197" s="152" t="s">
        <v>206</v>
      </c>
      <c r="E197" s="152"/>
      <c r="F197" s="152" t="s">
        <v>237</v>
      </c>
      <c r="G197" s="152"/>
      <c r="H197" s="152" t="s">
        <v>206</v>
      </c>
      <c r="I197" s="152"/>
      <c r="J197" s="152" t="s">
        <v>30</v>
      </c>
      <c r="K197" s="152"/>
      <c r="L197" s="152"/>
      <c r="M197" s="152">
        <v>0.2</v>
      </c>
      <c r="N197" s="152"/>
      <c r="O197" s="153" t="s">
        <v>800</v>
      </c>
      <c r="P197" s="152"/>
    </row>
    <row r="198" spans="1:31" x14ac:dyDescent="0.3">
      <c r="A198" s="152">
        <v>658</v>
      </c>
      <c r="B198" s="152" t="s">
        <v>272</v>
      </c>
      <c r="C198" s="152" t="s">
        <v>202</v>
      </c>
      <c r="D198" s="152" t="s">
        <v>206</v>
      </c>
      <c r="E198" s="152"/>
      <c r="F198" s="152" t="s">
        <v>237</v>
      </c>
      <c r="G198" s="152"/>
      <c r="H198" s="152" t="s">
        <v>206</v>
      </c>
      <c r="I198" s="152"/>
      <c r="J198" s="152" t="s">
        <v>30</v>
      </c>
      <c r="K198" s="152"/>
      <c r="L198" s="152"/>
      <c r="M198" s="152">
        <v>0.2</v>
      </c>
      <c r="N198" s="152"/>
      <c r="O198" s="153" t="s">
        <v>801</v>
      </c>
      <c r="P198" s="152"/>
    </row>
    <row r="199" spans="1:31" x14ac:dyDescent="0.3">
      <c r="A199" s="152">
        <v>659</v>
      </c>
      <c r="B199" s="152" t="s">
        <v>273</v>
      </c>
      <c r="C199" s="152" t="s">
        <v>202</v>
      </c>
      <c r="D199" s="152" t="s">
        <v>206</v>
      </c>
      <c r="E199" s="152"/>
      <c r="F199" s="152" t="s">
        <v>237</v>
      </c>
      <c r="G199" s="152"/>
      <c r="H199" s="152" t="s">
        <v>206</v>
      </c>
      <c r="I199" s="152"/>
      <c r="J199" s="152" t="s">
        <v>30</v>
      </c>
      <c r="K199" s="152"/>
      <c r="L199" s="152"/>
      <c r="M199" s="152">
        <v>0.2</v>
      </c>
      <c r="N199" s="152"/>
      <c r="O199" s="153" t="s">
        <v>802</v>
      </c>
      <c r="P199" s="152"/>
      <c r="AB199" s="46" t="s">
        <v>951</v>
      </c>
      <c r="AD199" t="s">
        <v>544</v>
      </c>
      <c r="AE199" t="s">
        <v>545</v>
      </c>
    </row>
    <row r="200" spans="1:31" x14ac:dyDescent="0.3">
      <c r="A200" s="152">
        <v>660</v>
      </c>
      <c r="B200" s="152" t="s">
        <v>274</v>
      </c>
      <c r="C200" s="152" t="s">
        <v>202</v>
      </c>
      <c r="D200" s="152" t="s">
        <v>206</v>
      </c>
      <c r="E200" s="152"/>
      <c r="F200" s="152" t="s">
        <v>237</v>
      </c>
      <c r="G200" s="152"/>
      <c r="H200" s="152" t="s">
        <v>206</v>
      </c>
      <c r="I200" s="152"/>
      <c r="J200" s="152" t="s">
        <v>30</v>
      </c>
      <c r="K200" s="152"/>
      <c r="L200" s="152"/>
      <c r="M200" s="152">
        <v>0.2</v>
      </c>
      <c r="N200" s="152"/>
      <c r="O200" s="153" t="s">
        <v>803</v>
      </c>
      <c r="P200" s="152"/>
      <c r="AB200" t="s">
        <v>542</v>
      </c>
      <c r="AD200">
        <f>COUNTIF('Rechner_ÖR2uHALM2C.1'!$E$51:$E$250,Datengrundlage!AB200)</f>
        <v>0</v>
      </c>
      <c r="AE200">
        <f t="shared" ref="AE200:AE203" si="18">IF(AD200&gt;=1,1,0)</f>
        <v>0</v>
      </c>
    </row>
    <row r="201" spans="1:31" x14ac:dyDescent="0.3">
      <c r="A201" s="152">
        <v>661</v>
      </c>
      <c r="B201" s="152" t="s">
        <v>275</v>
      </c>
      <c r="C201" s="152" t="s">
        <v>202</v>
      </c>
      <c r="D201" s="152" t="s">
        <v>206</v>
      </c>
      <c r="E201" s="152"/>
      <c r="F201" s="152" t="s">
        <v>237</v>
      </c>
      <c r="G201" s="152"/>
      <c r="H201" s="152" t="s">
        <v>206</v>
      </c>
      <c r="I201" s="152"/>
      <c r="J201" s="152" t="s">
        <v>30</v>
      </c>
      <c r="K201" s="152"/>
      <c r="L201" s="152"/>
      <c r="M201" s="152">
        <v>0.2</v>
      </c>
      <c r="N201" s="152"/>
      <c r="O201" s="153" t="s">
        <v>804</v>
      </c>
      <c r="P201" s="152"/>
      <c r="AB201">
        <v>113</v>
      </c>
      <c r="AC201" t="s">
        <v>118</v>
      </c>
      <c r="AD201">
        <f>COUNTIF('Rechner_ÖR2uHALM2C.1'!$E$51:$E$250,Datengrundlage!AB201)</f>
        <v>0</v>
      </c>
      <c r="AE201">
        <f t="shared" si="18"/>
        <v>0</v>
      </c>
    </row>
    <row r="202" spans="1:31" x14ac:dyDescent="0.3">
      <c r="A202" s="152">
        <v>662</v>
      </c>
      <c r="B202" s="152" t="s">
        <v>276</v>
      </c>
      <c r="C202" s="152" t="s">
        <v>202</v>
      </c>
      <c r="D202" s="152" t="s">
        <v>206</v>
      </c>
      <c r="E202" s="152"/>
      <c r="F202" s="152" t="s">
        <v>237</v>
      </c>
      <c r="G202" s="152"/>
      <c r="H202" s="152" t="s">
        <v>206</v>
      </c>
      <c r="I202" s="152"/>
      <c r="J202" s="152" t="s">
        <v>30</v>
      </c>
      <c r="K202" s="152"/>
      <c r="L202" s="152"/>
      <c r="M202" s="152">
        <v>0.2</v>
      </c>
      <c r="N202" s="152"/>
      <c r="O202" s="153" t="s">
        <v>805</v>
      </c>
      <c r="P202" s="152"/>
      <c r="AB202">
        <v>116</v>
      </c>
      <c r="AC202" t="s">
        <v>120</v>
      </c>
      <c r="AD202">
        <f>COUNTIF('Rechner_ÖR2uHALM2C.1'!$E$51:$E$250,Datengrundlage!AB202)</f>
        <v>0</v>
      </c>
      <c r="AE202">
        <f t="shared" si="18"/>
        <v>0</v>
      </c>
    </row>
    <row r="203" spans="1:31" x14ac:dyDescent="0.3">
      <c r="A203" s="152">
        <v>663</v>
      </c>
      <c r="B203" s="152" t="s">
        <v>277</v>
      </c>
      <c r="C203" s="152" t="s">
        <v>202</v>
      </c>
      <c r="D203" s="152" t="s">
        <v>206</v>
      </c>
      <c r="E203" s="152"/>
      <c r="F203" s="152" t="s">
        <v>237</v>
      </c>
      <c r="G203" s="152"/>
      <c r="H203" s="152" t="s">
        <v>206</v>
      </c>
      <c r="I203" s="152"/>
      <c r="J203" s="152" t="s">
        <v>30</v>
      </c>
      <c r="K203" s="152"/>
      <c r="L203" s="152"/>
      <c r="M203" s="152">
        <v>0.2</v>
      </c>
      <c r="N203" s="152"/>
      <c r="O203" s="153" t="s">
        <v>806</v>
      </c>
      <c r="P203" s="152"/>
      <c r="AB203">
        <v>119</v>
      </c>
      <c r="AC203" t="s">
        <v>122</v>
      </c>
      <c r="AD203">
        <f>COUNTIF('Rechner_ÖR2uHALM2C.1'!$E$51:$E$250,Datengrundlage!AB203)</f>
        <v>0</v>
      </c>
      <c r="AE203">
        <f t="shared" si="18"/>
        <v>0</v>
      </c>
    </row>
    <row r="204" spans="1:31" x14ac:dyDescent="0.3">
      <c r="A204" s="152">
        <v>664</v>
      </c>
      <c r="B204" s="152" t="s">
        <v>278</v>
      </c>
      <c r="C204" s="152" t="s">
        <v>202</v>
      </c>
      <c r="D204" s="152" t="s">
        <v>206</v>
      </c>
      <c r="E204" s="152"/>
      <c r="F204" s="152" t="s">
        <v>237</v>
      </c>
      <c r="G204" s="152"/>
      <c r="H204" s="152" t="s">
        <v>206</v>
      </c>
      <c r="I204" s="152"/>
      <c r="J204" s="152" t="s">
        <v>30</v>
      </c>
      <c r="K204" s="152"/>
      <c r="L204" s="152"/>
      <c r="M204" s="152">
        <v>0.2</v>
      </c>
      <c r="N204" s="152"/>
      <c r="O204" s="153" t="s">
        <v>807</v>
      </c>
      <c r="P204" s="152"/>
      <c r="AB204" t="s">
        <v>546</v>
      </c>
      <c r="AE204">
        <f>SUM(AE200:AE203)</f>
        <v>0</v>
      </c>
    </row>
    <row r="205" spans="1:31" x14ac:dyDescent="0.3">
      <c r="A205" s="152">
        <v>665</v>
      </c>
      <c r="B205" s="152" t="s">
        <v>279</v>
      </c>
      <c r="C205" s="152" t="s">
        <v>202</v>
      </c>
      <c r="D205" s="152" t="s">
        <v>206</v>
      </c>
      <c r="E205" s="152"/>
      <c r="F205" s="152" t="s">
        <v>237</v>
      </c>
      <c r="G205" s="152"/>
      <c r="H205" s="152" t="s">
        <v>206</v>
      </c>
      <c r="I205" s="152"/>
      <c r="J205" s="152" t="s">
        <v>30</v>
      </c>
      <c r="K205" s="152"/>
      <c r="L205" s="152"/>
      <c r="M205" s="152">
        <v>0.2</v>
      </c>
      <c r="N205" s="152"/>
      <c r="O205" s="153" t="s">
        <v>808</v>
      </c>
      <c r="P205" s="152"/>
      <c r="AB205" t="s">
        <v>547</v>
      </c>
      <c r="AE205">
        <f>IF(AE204&gt;1,AE204-1,0)</f>
        <v>0</v>
      </c>
    </row>
    <row r="206" spans="1:31" x14ac:dyDescent="0.3">
      <c r="A206" s="152">
        <v>666</v>
      </c>
      <c r="B206" s="152" t="s">
        <v>280</v>
      </c>
      <c r="C206" s="152" t="s">
        <v>202</v>
      </c>
      <c r="D206" s="152" t="s">
        <v>206</v>
      </c>
      <c r="E206" s="152"/>
      <c r="F206" s="152" t="s">
        <v>237</v>
      </c>
      <c r="G206" s="152"/>
      <c r="H206" s="152" t="s">
        <v>206</v>
      </c>
      <c r="I206" s="152"/>
      <c r="J206" s="152" t="s">
        <v>30</v>
      </c>
      <c r="K206" s="152"/>
      <c r="L206" s="152"/>
      <c r="M206" s="152">
        <v>0.2</v>
      </c>
      <c r="N206" s="152"/>
      <c r="O206" s="153" t="s">
        <v>809</v>
      </c>
      <c r="P206" s="152"/>
    </row>
    <row r="207" spans="1:31" x14ac:dyDescent="0.3">
      <c r="A207" s="152">
        <v>667</v>
      </c>
      <c r="B207" s="152" t="s">
        <v>281</v>
      </c>
      <c r="C207" s="152" t="s">
        <v>202</v>
      </c>
      <c r="D207" s="152" t="s">
        <v>206</v>
      </c>
      <c r="E207" s="152"/>
      <c r="F207" s="152" t="s">
        <v>237</v>
      </c>
      <c r="G207" s="152"/>
      <c r="H207" s="152" t="s">
        <v>206</v>
      </c>
      <c r="I207" s="152"/>
      <c r="J207" s="152" t="s">
        <v>30</v>
      </c>
      <c r="K207" s="152"/>
      <c r="L207" s="152"/>
      <c r="M207" s="152">
        <v>0.2</v>
      </c>
      <c r="N207" s="152"/>
      <c r="O207" s="153" t="s">
        <v>810</v>
      </c>
      <c r="P207" s="152"/>
    </row>
    <row r="208" spans="1:31" x14ac:dyDescent="0.3">
      <c r="A208" s="152">
        <v>668</v>
      </c>
      <c r="B208" s="152" t="s">
        <v>282</v>
      </c>
      <c r="C208" s="152" t="s">
        <v>202</v>
      </c>
      <c r="D208" s="152" t="s">
        <v>206</v>
      </c>
      <c r="E208" s="152"/>
      <c r="F208" s="152" t="s">
        <v>237</v>
      </c>
      <c r="G208" s="152"/>
      <c r="H208" s="152" t="s">
        <v>206</v>
      </c>
      <c r="I208" s="152"/>
      <c r="J208" s="152" t="s">
        <v>30</v>
      </c>
      <c r="K208" s="152"/>
      <c r="L208" s="152"/>
      <c r="M208" s="152">
        <v>0.2</v>
      </c>
      <c r="N208" s="152"/>
      <c r="O208" s="153" t="s">
        <v>811</v>
      </c>
      <c r="P208" s="152"/>
      <c r="AB208" s="46" t="s">
        <v>952</v>
      </c>
      <c r="AD208" t="s">
        <v>544</v>
      </c>
      <c r="AE208" t="s">
        <v>545</v>
      </c>
    </row>
    <row r="209" spans="1:31" x14ac:dyDescent="0.3">
      <c r="A209" s="152">
        <v>669</v>
      </c>
      <c r="B209" s="152" t="s">
        <v>283</v>
      </c>
      <c r="C209" s="152" t="s">
        <v>202</v>
      </c>
      <c r="D209" s="152" t="s">
        <v>206</v>
      </c>
      <c r="E209" s="152"/>
      <c r="F209" s="152" t="s">
        <v>237</v>
      </c>
      <c r="G209" s="152"/>
      <c r="H209" s="152" t="s">
        <v>206</v>
      </c>
      <c r="I209" s="152"/>
      <c r="J209" s="152" t="s">
        <v>30</v>
      </c>
      <c r="K209" s="152"/>
      <c r="L209" s="152"/>
      <c r="M209" s="152">
        <v>0.2</v>
      </c>
      <c r="N209" s="152"/>
      <c r="O209" s="153" t="s">
        <v>812</v>
      </c>
      <c r="P209" s="152"/>
      <c r="AB209" t="s">
        <v>542</v>
      </c>
      <c r="AD209">
        <f>COUNTIF('Rechner_ÖR2uHALM2C.1'!$E$51:$E$250,Datengrundlage!AB209)</f>
        <v>0</v>
      </c>
      <c r="AE209">
        <f t="shared" ref="AE209:AE211" si="19">IF(AD209&gt;=1,1,0)</f>
        <v>0</v>
      </c>
    </row>
    <row r="210" spans="1:31" x14ac:dyDescent="0.3">
      <c r="A210" s="152">
        <v>670</v>
      </c>
      <c r="B210" s="152" t="s">
        <v>284</v>
      </c>
      <c r="C210" s="152" t="s">
        <v>202</v>
      </c>
      <c r="D210" s="152" t="s">
        <v>206</v>
      </c>
      <c r="E210" s="152"/>
      <c r="F210" s="152" t="s">
        <v>237</v>
      </c>
      <c r="G210" s="152"/>
      <c r="H210" s="152" t="s">
        <v>206</v>
      </c>
      <c r="I210" s="152"/>
      <c r="J210" s="152" t="s">
        <v>30</v>
      </c>
      <c r="K210" s="152"/>
      <c r="L210" s="152"/>
      <c r="M210" s="152">
        <v>0.2</v>
      </c>
      <c r="N210" s="152"/>
      <c r="O210" s="153" t="s">
        <v>813</v>
      </c>
      <c r="P210" s="152"/>
      <c r="AB210">
        <v>183</v>
      </c>
      <c r="AC210" t="s">
        <v>132</v>
      </c>
      <c r="AD210">
        <f>COUNTIF('Rechner_ÖR2uHALM2C.1'!$E$51:$E$250,Datengrundlage!AB210)</f>
        <v>0</v>
      </c>
      <c r="AE210">
        <f t="shared" si="19"/>
        <v>0</v>
      </c>
    </row>
    <row r="211" spans="1:31" x14ac:dyDescent="0.3">
      <c r="A211" s="152">
        <v>671</v>
      </c>
      <c r="B211" s="152" t="s">
        <v>285</v>
      </c>
      <c r="C211" s="152" t="s">
        <v>202</v>
      </c>
      <c r="D211" s="152" t="s">
        <v>206</v>
      </c>
      <c r="E211" s="152"/>
      <c r="F211" s="152" t="s">
        <v>237</v>
      </c>
      <c r="G211" s="152"/>
      <c r="H211" s="152" t="s">
        <v>206</v>
      </c>
      <c r="I211" s="152"/>
      <c r="J211" s="152" t="s">
        <v>30</v>
      </c>
      <c r="K211" s="152"/>
      <c r="L211" s="152"/>
      <c r="M211" s="152">
        <v>0.2</v>
      </c>
      <c r="N211" s="152"/>
      <c r="O211" s="153" t="s">
        <v>814</v>
      </c>
      <c r="P211" s="152"/>
      <c r="AB211">
        <v>803</v>
      </c>
      <c r="AC211" t="s">
        <v>407</v>
      </c>
      <c r="AD211">
        <f>COUNTIF('Rechner_ÖR2uHALM2C.1'!$E$51:$E$250,Datengrundlage!AB211)</f>
        <v>0</v>
      </c>
      <c r="AE211">
        <f t="shared" si="19"/>
        <v>0</v>
      </c>
    </row>
    <row r="212" spans="1:31" x14ac:dyDescent="0.3">
      <c r="A212" s="152">
        <v>672</v>
      </c>
      <c r="B212" s="152" t="s">
        <v>286</v>
      </c>
      <c r="C212" s="152" t="s">
        <v>202</v>
      </c>
      <c r="D212" s="152" t="s">
        <v>206</v>
      </c>
      <c r="E212" s="152"/>
      <c r="F212" s="152" t="s">
        <v>237</v>
      </c>
      <c r="G212" s="152"/>
      <c r="H212" s="152" t="s">
        <v>206</v>
      </c>
      <c r="I212" s="152"/>
      <c r="J212" s="152" t="s">
        <v>30</v>
      </c>
      <c r="K212" s="152"/>
      <c r="L212" s="152"/>
      <c r="M212" s="152">
        <v>0.2</v>
      </c>
      <c r="N212" s="152"/>
      <c r="O212" s="153" t="s">
        <v>815</v>
      </c>
      <c r="P212" s="152"/>
    </row>
    <row r="213" spans="1:31" x14ac:dyDescent="0.3">
      <c r="A213" s="152">
        <v>673</v>
      </c>
      <c r="B213" s="152" t="s">
        <v>287</v>
      </c>
      <c r="C213" s="152" t="s">
        <v>202</v>
      </c>
      <c r="D213" s="152" t="s">
        <v>206</v>
      </c>
      <c r="E213" s="152"/>
      <c r="F213" s="152" t="s">
        <v>237</v>
      </c>
      <c r="G213" s="152"/>
      <c r="H213" s="152" t="s">
        <v>206</v>
      </c>
      <c r="I213" s="152"/>
      <c r="J213" s="152" t="s">
        <v>30</v>
      </c>
      <c r="K213" s="152"/>
      <c r="L213" s="152"/>
      <c r="M213" s="152">
        <v>0.2</v>
      </c>
      <c r="N213" s="152"/>
      <c r="O213" s="153" t="s">
        <v>816</v>
      </c>
      <c r="P213" s="152"/>
      <c r="AB213" t="s">
        <v>546</v>
      </c>
      <c r="AE213">
        <f>SUM(AE209:AE212)</f>
        <v>0</v>
      </c>
    </row>
    <row r="214" spans="1:31" x14ac:dyDescent="0.3">
      <c r="A214" s="152">
        <v>674</v>
      </c>
      <c r="B214" s="152" t="s">
        <v>288</v>
      </c>
      <c r="C214" s="152" t="s">
        <v>202</v>
      </c>
      <c r="D214" s="152" t="s">
        <v>206</v>
      </c>
      <c r="E214" s="152"/>
      <c r="F214" s="152" t="s">
        <v>237</v>
      </c>
      <c r="G214" s="152"/>
      <c r="H214" s="152" t="s">
        <v>206</v>
      </c>
      <c r="I214" s="152"/>
      <c r="J214" s="152" t="s">
        <v>30</v>
      </c>
      <c r="K214" s="152"/>
      <c r="L214" s="152"/>
      <c r="M214" s="152">
        <v>0.2</v>
      </c>
      <c r="N214" s="152"/>
      <c r="O214" s="153" t="s">
        <v>817</v>
      </c>
      <c r="P214" s="152"/>
      <c r="AB214" t="s">
        <v>547</v>
      </c>
      <c r="AE214">
        <f>IF(AE213&gt;1,AE213-1,0)</f>
        <v>0</v>
      </c>
    </row>
    <row r="215" spans="1:31" x14ac:dyDescent="0.3">
      <c r="A215" s="152">
        <v>675</v>
      </c>
      <c r="B215" s="152" t="s">
        <v>289</v>
      </c>
      <c r="C215" s="152" t="s">
        <v>202</v>
      </c>
      <c r="D215" s="152" t="s">
        <v>206</v>
      </c>
      <c r="E215" s="152"/>
      <c r="F215" s="152" t="s">
        <v>237</v>
      </c>
      <c r="G215" s="152"/>
      <c r="H215" s="152" t="s">
        <v>206</v>
      </c>
      <c r="I215" s="152"/>
      <c r="J215" s="152" t="s">
        <v>30</v>
      </c>
      <c r="K215" s="152"/>
      <c r="L215" s="152"/>
      <c r="M215" s="152">
        <v>0.2</v>
      </c>
      <c r="N215" s="152"/>
      <c r="O215" s="153" t="s">
        <v>818</v>
      </c>
      <c r="P215" s="152"/>
    </row>
    <row r="216" spans="1:31" x14ac:dyDescent="0.3">
      <c r="A216" s="152">
        <v>676</v>
      </c>
      <c r="B216" s="152" t="s">
        <v>290</v>
      </c>
      <c r="C216" s="152" t="s">
        <v>202</v>
      </c>
      <c r="D216" s="152" t="s">
        <v>206</v>
      </c>
      <c r="E216" s="152"/>
      <c r="F216" s="152" t="s">
        <v>237</v>
      </c>
      <c r="G216" s="152"/>
      <c r="H216" s="152" t="s">
        <v>206</v>
      </c>
      <c r="I216" s="152"/>
      <c r="J216" s="152" t="s">
        <v>30</v>
      </c>
      <c r="K216" s="152"/>
      <c r="L216" s="152"/>
      <c r="M216" s="152">
        <v>0.2</v>
      </c>
      <c r="N216" s="152"/>
      <c r="O216" s="153" t="s">
        <v>819</v>
      </c>
      <c r="P216" s="152"/>
    </row>
    <row r="217" spans="1:31" x14ac:dyDescent="0.3">
      <c r="A217" s="152">
        <v>677</v>
      </c>
      <c r="B217" s="152" t="s">
        <v>291</v>
      </c>
      <c r="C217" s="152" t="s">
        <v>202</v>
      </c>
      <c r="D217" s="152" t="s">
        <v>206</v>
      </c>
      <c r="E217" s="152"/>
      <c r="F217" s="152" t="s">
        <v>237</v>
      </c>
      <c r="G217" s="152"/>
      <c r="H217" s="152" t="s">
        <v>206</v>
      </c>
      <c r="I217" s="152"/>
      <c r="J217" s="152" t="s">
        <v>30</v>
      </c>
      <c r="K217" s="152"/>
      <c r="L217" s="152"/>
      <c r="M217" s="152">
        <v>0.2</v>
      </c>
      <c r="N217" s="152"/>
      <c r="O217" s="153" t="s">
        <v>820</v>
      </c>
      <c r="P217" s="152"/>
      <c r="AB217" s="46" t="s">
        <v>962</v>
      </c>
      <c r="AD217" t="s">
        <v>544</v>
      </c>
      <c r="AE217" t="s">
        <v>545</v>
      </c>
    </row>
    <row r="218" spans="1:31" x14ac:dyDescent="0.3">
      <c r="A218" s="152">
        <v>678</v>
      </c>
      <c r="B218" s="152" t="s">
        <v>292</v>
      </c>
      <c r="C218" s="152" t="s">
        <v>202</v>
      </c>
      <c r="D218" s="152" t="s">
        <v>206</v>
      </c>
      <c r="E218" s="152"/>
      <c r="F218" s="152" t="s">
        <v>237</v>
      </c>
      <c r="G218" s="152"/>
      <c r="H218" s="152" t="s">
        <v>206</v>
      </c>
      <c r="I218" s="152"/>
      <c r="J218" s="152" t="s">
        <v>30</v>
      </c>
      <c r="K218" s="152"/>
      <c r="L218" s="152"/>
      <c r="M218" s="152">
        <v>0.2</v>
      </c>
      <c r="N218" s="152"/>
      <c r="O218" s="153" t="s">
        <v>821</v>
      </c>
      <c r="P218" s="152"/>
      <c r="AB218" t="s">
        <v>542</v>
      </c>
      <c r="AD218">
        <f>COUNTIF('Rechner_ÖR2uHALM2C.1'!$E$51:$E$250,Datengrundlage!AB218)</f>
        <v>0</v>
      </c>
      <c r="AE218">
        <f t="shared" ref="AE218:AE223" si="20">IF(AD218&gt;=1,1,0)</f>
        <v>0</v>
      </c>
    </row>
    <row r="219" spans="1:31" x14ac:dyDescent="0.3">
      <c r="A219" s="152">
        <v>679</v>
      </c>
      <c r="B219" s="152" t="s">
        <v>293</v>
      </c>
      <c r="C219" s="152" t="s">
        <v>202</v>
      </c>
      <c r="D219" s="152" t="s">
        <v>206</v>
      </c>
      <c r="E219" s="152"/>
      <c r="F219" s="152" t="s">
        <v>237</v>
      </c>
      <c r="G219" s="152"/>
      <c r="H219" s="152" t="s">
        <v>206</v>
      </c>
      <c r="I219" s="152"/>
      <c r="J219" s="152" t="s">
        <v>30</v>
      </c>
      <c r="K219" s="152"/>
      <c r="L219" s="152"/>
      <c r="M219" s="152">
        <v>0.2</v>
      </c>
      <c r="N219" s="152"/>
      <c r="O219" s="153" t="s">
        <v>822</v>
      </c>
      <c r="P219" s="152"/>
      <c r="AB219">
        <v>422</v>
      </c>
      <c r="AC219" t="s">
        <v>559</v>
      </c>
      <c r="AD219">
        <f>COUNTIF('Rechner_ÖR2uHALM2C.1'!$E$51:$E$250,Datengrundlage!AB219)</f>
        <v>0</v>
      </c>
      <c r="AE219">
        <f t="shared" si="20"/>
        <v>0</v>
      </c>
    </row>
    <row r="220" spans="1:31" x14ac:dyDescent="0.3">
      <c r="A220" s="152">
        <v>680</v>
      </c>
      <c r="B220" s="152" t="s">
        <v>294</v>
      </c>
      <c r="C220" s="152" t="s">
        <v>202</v>
      </c>
      <c r="D220" s="152" t="s">
        <v>206</v>
      </c>
      <c r="E220" s="152"/>
      <c r="F220" s="152" t="s">
        <v>237</v>
      </c>
      <c r="G220" s="152"/>
      <c r="H220" s="152" t="s">
        <v>206</v>
      </c>
      <c r="I220" s="152"/>
      <c r="J220" s="152" t="s">
        <v>30</v>
      </c>
      <c r="K220" s="152"/>
      <c r="L220" s="152"/>
      <c r="M220" s="152">
        <v>0.2</v>
      </c>
      <c r="N220" s="152"/>
      <c r="O220" s="153" t="s">
        <v>823</v>
      </c>
      <c r="P220" s="152"/>
      <c r="AB220">
        <v>424</v>
      </c>
      <c r="AC220" t="s">
        <v>153</v>
      </c>
      <c r="AD220">
        <f>COUNTIF('Rechner_ÖR2uHALM2C.1'!$E$51:$E$250,Datengrundlage!AB220)</f>
        <v>0</v>
      </c>
      <c r="AE220">
        <f t="shared" si="20"/>
        <v>0</v>
      </c>
    </row>
    <row r="221" spans="1:31" x14ac:dyDescent="0.3">
      <c r="A221" s="152">
        <v>681</v>
      </c>
      <c r="B221" s="152" t="s">
        <v>295</v>
      </c>
      <c r="C221" s="152" t="s">
        <v>202</v>
      </c>
      <c r="D221" s="152" t="s">
        <v>206</v>
      </c>
      <c r="E221" s="152"/>
      <c r="F221" s="152" t="s">
        <v>237</v>
      </c>
      <c r="G221" s="152"/>
      <c r="H221" s="152" t="s">
        <v>206</v>
      </c>
      <c r="I221" s="152"/>
      <c r="J221" s="152" t="s">
        <v>30</v>
      </c>
      <c r="K221" s="152"/>
      <c r="L221" s="152"/>
      <c r="M221" s="152">
        <v>0.2</v>
      </c>
      <c r="N221" s="152"/>
      <c r="O221" s="153" t="s">
        <v>824</v>
      </c>
      <c r="P221" s="152"/>
      <c r="AB221">
        <v>433</v>
      </c>
      <c r="AC221" t="s">
        <v>711</v>
      </c>
      <c r="AD221">
        <f>COUNTIF('Rechner_ÖR2uHALM2C.1'!$E$51:$E$250,Datengrundlage!AB221)</f>
        <v>0</v>
      </c>
      <c r="AE221">
        <f t="shared" si="20"/>
        <v>0</v>
      </c>
    </row>
    <row r="222" spans="1:31" x14ac:dyDescent="0.3">
      <c r="A222" s="152">
        <v>682</v>
      </c>
      <c r="B222" s="152" t="s">
        <v>296</v>
      </c>
      <c r="C222" s="152" t="s">
        <v>202</v>
      </c>
      <c r="D222" s="152" t="s">
        <v>206</v>
      </c>
      <c r="E222" s="152"/>
      <c r="F222" s="152" t="s">
        <v>237</v>
      </c>
      <c r="G222" s="152"/>
      <c r="H222" s="152" t="s">
        <v>206</v>
      </c>
      <c r="I222" s="152"/>
      <c r="J222" s="152" t="s">
        <v>30</v>
      </c>
      <c r="K222" s="152"/>
      <c r="L222" s="152"/>
      <c r="M222" s="152">
        <v>0.2</v>
      </c>
      <c r="N222" s="152"/>
      <c r="O222" s="153" t="s">
        <v>825</v>
      </c>
      <c r="P222" s="152"/>
      <c r="AB222">
        <v>573</v>
      </c>
      <c r="AC222" t="s">
        <v>552</v>
      </c>
      <c r="AD222">
        <f>COUNTIF('Rechner_ÖR2uHALM2C.1'!$E$51:$E$250,Datengrundlage!AB222)</f>
        <v>0</v>
      </c>
      <c r="AE222">
        <f t="shared" si="20"/>
        <v>0</v>
      </c>
    </row>
    <row r="223" spans="1:31" x14ac:dyDescent="0.3">
      <c r="A223" s="152">
        <v>683</v>
      </c>
      <c r="B223" s="152" t="s">
        <v>297</v>
      </c>
      <c r="C223" s="152" t="s">
        <v>202</v>
      </c>
      <c r="D223" s="152" t="s">
        <v>206</v>
      </c>
      <c r="E223" s="152"/>
      <c r="F223" s="152" t="s">
        <v>518</v>
      </c>
      <c r="G223" s="152" t="s">
        <v>513</v>
      </c>
      <c r="H223" s="152" t="s">
        <v>206</v>
      </c>
      <c r="I223" s="152"/>
      <c r="J223" s="152" t="s">
        <v>30</v>
      </c>
      <c r="K223" s="152"/>
      <c r="L223" s="152"/>
      <c r="M223" s="152">
        <v>0.2</v>
      </c>
      <c r="N223" s="152"/>
      <c r="O223" s="153" t="s">
        <v>826</v>
      </c>
      <c r="P223" s="152"/>
      <c r="AB223">
        <v>576</v>
      </c>
      <c r="AC223" t="s">
        <v>555</v>
      </c>
      <c r="AD223">
        <f>COUNTIF('Rechner_ÖR2uHALM2C.1'!$E$51:$E$250,Datengrundlage!AB223)</f>
        <v>0</v>
      </c>
      <c r="AE223">
        <f t="shared" si="20"/>
        <v>0</v>
      </c>
    </row>
    <row r="224" spans="1:31" x14ac:dyDescent="0.3">
      <c r="A224" s="152">
        <v>684</v>
      </c>
      <c r="B224" s="152" t="s">
        <v>298</v>
      </c>
      <c r="C224" s="152" t="s">
        <v>202</v>
      </c>
      <c r="D224" s="152" t="s">
        <v>206</v>
      </c>
      <c r="E224" s="152"/>
      <c r="F224" s="152" t="s">
        <v>237</v>
      </c>
      <c r="G224" s="152"/>
      <c r="H224" s="152" t="s">
        <v>206</v>
      </c>
      <c r="I224" s="152"/>
      <c r="J224" s="152" t="s">
        <v>30</v>
      </c>
      <c r="K224" s="152"/>
      <c r="L224" s="152"/>
      <c r="M224" s="152">
        <v>0.2</v>
      </c>
      <c r="N224" s="152"/>
      <c r="O224" s="153" t="s">
        <v>827</v>
      </c>
      <c r="P224" s="152"/>
    </row>
    <row r="225" spans="1:31" x14ac:dyDescent="0.3">
      <c r="A225" s="152">
        <v>685</v>
      </c>
      <c r="B225" s="152" t="s">
        <v>299</v>
      </c>
      <c r="C225" s="152" t="s">
        <v>202</v>
      </c>
      <c r="D225" s="152" t="s">
        <v>206</v>
      </c>
      <c r="E225" s="152"/>
      <c r="F225" s="152" t="s">
        <v>237</v>
      </c>
      <c r="G225" s="152"/>
      <c r="H225" s="152" t="s">
        <v>206</v>
      </c>
      <c r="I225" s="152"/>
      <c r="J225" s="152" t="s">
        <v>30</v>
      </c>
      <c r="K225" s="152"/>
      <c r="L225" s="152"/>
      <c r="M225" s="152">
        <v>0.2</v>
      </c>
      <c r="N225" s="152"/>
      <c r="O225" s="153" t="s">
        <v>828</v>
      </c>
      <c r="P225" s="152"/>
      <c r="AB225" t="s">
        <v>546</v>
      </c>
      <c r="AE225">
        <f>SUM(AE218:AE223)</f>
        <v>0</v>
      </c>
    </row>
    <row r="226" spans="1:31" x14ac:dyDescent="0.3">
      <c r="A226" s="152">
        <v>686</v>
      </c>
      <c r="B226" s="152" t="s">
        <v>300</v>
      </c>
      <c r="C226" s="152" t="s">
        <v>202</v>
      </c>
      <c r="D226" s="152" t="s">
        <v>206</v>
      </c>
      <c r="E226" s="152"/>
      <c r="F226" s="152" t="s">
        <v>237</v>
      </c>
      <c r="G226" s="152"/>
      <c r="H226" s="152" t="s">
        <v>206</v>
      </c>
      <c r="I226" s="152"/>
      <c r="J226" s="152" t="s">
        <v>30</v>
      </c>
      <c r="K226" s="152"/>
      <c r="L226" s="152"/>
      <c r="M226" s="152">
        <v>0.2</v>
      </c>
      <c r="N226" s="152"/>
      <c r="O226" s="153" t="s">
        <v>829</v>
      </c>
      <c r="P226" s="152"/>
      <c r="AB226" t="s">
        <v>547</v>
      </c>
      <c r="AE226">
        <f>IF(AE225&gt;1,AE225-1,0)</f>
        <v>0</v>
      </c>
    </row>
    <row r="227" spans="1:31" x14ac:dyDescent="0.3">
      <c r="A227" s="152">
        <v>687</v>
      </c>
      <c r="B227" s="152" t="s">
        <v>301</v>
      </c>
      <c r="C227" s="152" t="s">
        <v>202</v>
      </c>
      <c r="D227" s="152" t="s">
        <v>206</v>
      </c>
      <c r="E227" s="152"/>
      <c r="F227" s="152" t="s">
        <v>237</v>
      </c>
      <c r="G227" s="152"/>
      <c r="H227" s="152" t="s">
        <v>206</v>
      </c>
      <c r="I227" s="152"/>
      <c r="J227" s="152" t="s">
        <v>30</v>
      </c>
      <c r="K227" s="152"/>
      <c r="L227" s="152"/>
      <c r="M227" s="152">
        <v>0.2</v>
      </c>
      <c r="N227" s="152"/>
      <c r="O227" s="153" t="s">
        <v>830</v>
      </c>
      <c r="P227" s="152"/>
    </row>
    <row r="228" spans="1:31" x14ac:dyDescent="0.3">
      <c r="A228" s="152">
        <v>690</v>
      </c>
      <c r="B228" s="152" t="s">
        <v>989</v>
      </c>
      <c r="C228" s="152" t="s">
        <v>202</v>
      </c>
      <c r="D228" s="152" t="s">
        <v>206</v>
      </c>
      <c r="E228" s="152" t="s">
        <v>228</v>
      </c>
      <c r="F228" s="152" t="s">
        <v>237</v>
      </c>
      <c r="G228" s="152"/>
      <c r="H228" s="152" t="s">
        <v>206</v>
      </c>
      <c r="I228" s="152"/>
      <c r="J228" s="152" t="s">
        <v>30</v>
      </c>
      <c r="K228" s="152"/>
      <c r="L228" s="152"/>
      <c r="M228" s="152">
        <v>0.24</v>
      </c>
      <c r="N228" s="152"/>
      <c r="O228" s="153" t="s">
        <v>987</v>
      </c>
      <c r="P228" s="152"/>
    </row>
    <row r="229" spans="1:31" x14ac:dyDescent="0.3">
      <c r="A229" s="152">
        <v>701</v>
      </c>
      <c r="B229" s="152" t="s">
        <v>302</v>
      </c>
      <c r="C229" s="152" t="s">
        <v>202</v>
      </c>
      <c r="D229" s="152" t="s">
        <v>206</v>
      </c>
      <c r="E229" s="152" t="s">
        <v>303</v>
      </c>
      <c r="F229" s="152" t="s">
        <v>217</v>
      </c>
      <c r="G229" s="152"/>
      <c r="H229" s="152" t="s">
        <v>206</v>
      </c>
      <c r="I229" s="152"/>
      <c r="J229" s="152" t="s">
        <v>30</v>
      </c>
      <c r="K229" s="152"/>
      <c r="L229" s="152"/>
      <c r="M229" s="152">
        <v>0.26</v>
      </c>
      <c r="N229" s="152"/>
      <c r="O229" s="153" t="s">
        <v>831</v>
      </c>
      <c r="P229" s="152"/>
    </row>
    <row r="230" spans="1:31" x14ac:dyDescent="0.3">
      <c r="A230" s="152">
        <v>702</v>
      </c>
      <c r="B230" s="152" t="s">
        <v>304</v>
      </c>
      <c r="C230" s="152" t="s">
        <v>202</v>
      </c>
      <c r="D230" s="152" t="s">
        <v>206</v>
      </c>
      <c r="E230" s="152"/>
      <c r="F230" s="152" t="s">
        <v>979</v>
      </c>
      <c r="G230" s="152"/>
      <c r="H230" s="152" t="s">
        <v>206</v>
      </c>
      <c r="I230" s="152"/>
      <c r="J230" s="152"/>
      <c r="K230" s="152"/>
      <c r="L230" s="152"/>
      <c r="M230" s="152">
        <v>0.04</v>
      </c>
      <c r="N230" s="152"/>
      <c r="O230" s="153">
        <v>4</v>
      </c>
      <c r="P230" s="152"/>
      <c r="AB230" s="140" t="s">
        <v>1040</v>
      </c>
    </row>
    <row r="231" spans="1:31" x14ac:dyDescent="0.3">
      <c r="A231" s="152">
        <v>703</v>
      </c>
      <c r="B231" s="152" t="s">
        <v>305</v>
      </c>
      <c r="C231" s="152" t="s">
        <v>202</v>
      </c>
      <c r="D231" s="152" t="s">
        <v>206</v>
      </c>
      <c r="E231" s="152"/>
      <c r="F231" s="152" t="s">
        <v>217</v>
      </c>
      <c r="G231" s="152"/>
      <c r="H231" s="152" t="s">
        <v>206</v>
      </c>
      <c r="I231" s="152"/>
      <c r="J231" s="152" t="s">
        <v>30</v>
      </c>
      <c r="K231" s="152"/>
      <c r="L231" s="152"/>
      <c r="M231" s="152">
        <v>0.17</v>
      </c>
      <c r="N231" s="152"/>
      <c r="O231" s="153" t="s">
        <v>832</v>
      </c>
      <c r="P231" s="152" t="s">
        <v>928</v>
      </c>
      <c r="AB231" t="s">
        <v>542</v>
      </c>
      <c r="AC231" t="s">
        <v>543</v>
      </c>
      <c r="AD231" t="s">
        <v>544</v>
      </c>
      <c r="AE231" t="s">
        <v>545</v>
      </c>
    </row>
    <row r="232" spans="1:31" x14ac:dyDescent="0.3">
      <c r="A232" s="152">
        <v>704</v>
      </c>
      <c r="B232" s="152" t="s">
        <v>306</v>
      </c>
      <c r="C232" s="152" t="s">
        <v>202</v>
      </c>
      <c r="D232" s="152" t="s">
        <v>206</v>
      </c>
      <c r="E232" s="152"/>
      <c r="F232" s="152" t="s">
        <v>517</v>
      </c>
      <c r="G232" s="152" t="s">
        <v>31</v>
      </c>
      <c r="H232" s="152" t="s">
        <v>206</v>
      </c>
      <c r="I232" s="152"/>
      <c r="J232" s="152"/>
      <c r="K232" s="152"/>
      <c r="L232" s="152"/>
      <c r="M232" s="152" t="s">
        <v>569</v>
      </c>
      <c r="N232" s="152"/>
      <c r="O232" s="153" t="s">
        <v>833</v>
      </c>
      <c r="P232" s="152"/>
      <c r="AB232">
        <v>425</v>
      </c>
      <c r="AC232" t="s">
        <v>154</v>
      </c>
      <c r="AD232">
        <f>COUNTIF('Rechner_ÖR2uHALM2C.1'!$E$51:$E$250,Datengrundlage!AB232)</f>
        <v>0</v>
      </c>
      <c r="AE232">
        <f>IF(AD232&gt;=1,1,0)</f>
        <v>0</v>
      </c>
    </row>
    <row r="233" spans="1:31" x14ac:dyDescent="0.3">
      <c r="A233" s="152">
        <v>705</v>
      </c>
      <c r="B233" s="152" t="s">
        <v>307</v>
      </c>
      <c r="C233" s="152" t="s">
        <v>202</v>
      </c>
      <c r="D233" s="152" t="s">
        <v>206</v>
      </c>
      <c r="E233" s="152"/>
      <c r="F233" s="152" t="s">
        <v>217</v>
      </c>
      <c r="G233" s="152"/>
      <c r="H233" s="152" t="s">
        <v>206</v>
      </c>
      <c r="I233" s="152"/>
      <c r="J233" s="152" t="s">
        <v>30</v>
      </c>
      <c r="K233" s="152"/>
      <c r="L233" s="152"/>
      <c r="M233" s="152">
        <v>0.32</v>
      </c>
      <c r="N233" s="152"/>
      <c r="O233" s="153" t="s">
        <v>834</v>
      </c>
      <c r="P233" s="152"/>
      <c r="AB233">
        <v>432</v>
      </c>
      <c r="AC233" t="s">
        <v>161</v>
      </c>
      <c r="AD233">
        <f>COUNTIF('Rechner_ÖR2uHALM2C.1'!$E$51:$E$250,Datengrundlage!AB233)</f>
        <v>0</v>
      </c>
      <c r="AE233">
        <f>IF(AD233&gt;=1,1,0)</f>
        <v>0</v>
      </c>
    </row>
    <row r="234" spans="1:31" x14ac:dyDescent="0.3">
      <c r="A234" s="152">
        <v>706</v>
      </c>
      <c r="B234" s="152" t="s">
        <v>308</v>
      </c>
      <c r="C234" s="152" t="s">
        <v>202</v>
      </c>
      <c r="D234" s="152" t="s">
        <v>206</v>
      </c>
      <c r="E234" s="152"/>
      <c r="F234" s="152" t="s">
        <v>217</v>
      </c>
      <c r="G234" s="152"/>
      <c r="H234" s="152" t="s">
        <v>206</v>
      </c>
      <c r="I234" s="152"/>
      <c r="J234" s="152" t="s">
        <v>30</v>
      </c>
      <c r="K234" s="152"/>
      <c r="L234" s="152"/>
      <c r="M234" s="152">
        <v>0.32</v>
      </c>
      <c r="N234" s="152"/>
      <c r="O234" s="153" t="s">
        <v>835</v>
      </c>
      <c r="P234" s="152"/>
      <c r="AB234">
        <v>434</v>
      </c>
      <c r="AC234" t="s">
        <v>163</v>
      </c>
      <c r="AD234">
        <f>COUNTIF('Rechner_ÖR2uHALM2C.1'!$E$51:$E$250,Datengrundlage!AB234)</f>
        <v>0</v>
      </c>
      <c r="AE234">
        <f>IF(AD234&gt;=1,1,0)</f>
        <v>0</v>
      </c>
    </row>
    <row r="235" spans="1:31" x14ac:dyDescent="0.3">
      <c r="A235" s="152">
        <v>707</v>
      </c>
      <c r="B235" s="152" t="s">
        <v>309</v>
      </c>
      <c r="C235" s="152" t="s">
        <v>202</v>
      </c>
      <c r="D235" s="152" t="s">
        <v>206</v>
      </c>
      <c r="E235" s="152"/>
      <c r="F235" s="152" t="s">
        <v>217</v>
      </c>
      <c r="G235" s="152"/>
      <c r="H235" s="152" t="s">
        <v>206</v>
      </c>
      <c r="I235" s="152"/>
      <c r="J235" s="152" t="s">
        <v>30</v>
      </c>
      <c r="K235" s="152"/>
      <c r="L235" s="152"/>
      <c r="M235" s="152">
        <v>0.02</v>
      </c>
      <c r="N235" s="152"/>
      <c r="O235" s="153" t="s">
        <v>836</v>
      </c>
      <c r="P235" s="152"/>
      <c r="AB235">
        <v>883</v>
      </c>
      <c r="AC235" t="s">
        <v>474</v>
      </c>
      <c r="AD235">
        <f>COUNTIF('Rechner_ÖR2uHALM2C.1'!$E$51:$E$250,Datengrundlage!AB235)</f>
        <v>0</v>
      </c>
      <c r="AE235">
        <f>IF(AD235&gt;=1,1,0)</f>
        <v>0</v>
      </c>
    </row>
    <row r="236" spans="1:31" x14ac:dyDescent="0.3">
      <c r="A236" s="152">
        <v>708</v>
      </c>
      <c r="B236" s="152" t="s">
        <v>310</v>
      </c>
      <c r="C236" s="152" t="s">
        <v>202</v>
      </c>
      <c r="D236" s="152" t="s">
        <v>206</v>
      </c>
      <c r="E236" s="152"/>
      <c r="F236" s="152" t="s">
        <v>217</v>
      </c>
      <c r="G236" s="152"/>
      <c r="H236" s="152" t="s">
        <v>206</v>
      </c>
      <c r="I236" s="152"/>
      <c r="J236" s="152" t="s">
        <v>30</v>
      </c>
      <c r="K236" s="152"/>
      <c r="L236" s="152"/>
      <c r="M236" s="152">
        <v>0.26</v>
      </c>
      <c r="N236" s="152"/>
      <c r="O236" s="153" t="s">
        <v>837</v>
      </c>
      <c r="P236" s="152"/>
      <c r="AB236" t="s">
        <v>546</v>
      </c>
      <c r="AE236">
        <f>SUM(AE232:AE235)</f>
        <v>0</v>
      </c>
    </row>
    <row r="237" spans="1:31" x14ac:dyDescent="0.3">
      <c r="A237" s="152">
        <v>709</v>
      </c>
      <c r="B237" s="152" t="s">
        <v>311</v>
      </c>
      <c r="C237" s="152" t="s">
        <v>202</v>
      </c>
      <c r="D237" s="152" t="s">
        <v>206</v>
      </c>
      <c r="E237" s="152"/>
      <c r="F237" s="152" t="s">
        <v>217</v>
      </c>
      <c r="G237" s="152"/>
      <c r="H237" s="152" t="s">
        <v>206</v>
      </c>
      <c r="I237" s="152"/>
      <c r="J237" s="152"/>
      <c r="K237" s="152"/>
      <c r="L237" s="152"/>
      <c r="M237" s="152">
        <v>0.03</v>
      </c>
      <c r="N237" s="152"/>
      <c r="O237" s="153" t="s">
        <v>838</v>
      </c>
      <c r="P237" s="152"/>
      <c r="AB237" t="s">
        <v>547</v>
      </c>
      <c r="AE237">
        <f>IF(AE236&gt;1,AE236-1,0)</f>
        <v>0</v>
      </c>
    </row>
    <row r="238" spans="1:31" x14ac:dyDescent="0.3">
      <c r="A238" s="152">
        <v>710</v>
      </c>
      <c r="B238" s="152" t="s">
        <v>312</v>
      </c>
      <c r="C238" s="152" t="s">
        <v>202</v>
      </c>
      <c r="D238" s="152" t="s">
        <v>206</v>
      </c>
      <c r="E238" s="152"/>
      <c r="F238" s="152" t="s">
        <v>217</v>
      </c>
      <c r="G238" s="152"/>
      <c r="H238" s="152" t="s">
        <v>206</v>
      </c>
      <c r="I238" s="152"/>
      <c r="J238" s="152" t="s">
        <v>30</v>
      </c>
      <c r="K238" s="152"/>
      <c r="L238" s="152"/>
      <c r="M238" s="152">
        <v>0.2</v>
      </c>
      <c r="N238" s="152"/>
      <c r="O238" s="153" t="s">
        <v>839</v>
      </c>
      <c r="P238" s="152"/>
    </row>
    <row r="239" spans="1:31" x14ac:dyDescent="0.3">
      <c r="A239" s="152">
        <v>718</v>
      </c>
      <c r="B239" s="152" t="s">
        <v>990</v>
      </c>
      <c r="C239" s="152" t="s">
        <v>202</v>
      </c>
      <c r="D239" s="152" t="s">
        <v>206</v>
      </c>
      <c r="E239" s="152" t="s">
        <v>228</v>
      </c>
      <c r="F239" s="152" t="s">
        <v>313</v>
      </c>
      <c r="G239" s="152"/>
      <c r="H239" s="152" t="s">
        <v>206</v>
      </c>
      <c r="I239" s="152"/>
      <c r="J239" s="152" t="s">
        <v>30</v>
      </c>
      <c r="K239" s="152"/>
      <c r="L239" s="152"/>
      <c r="M239" s="152">
        <v>0.2</v>
      </c>
      <c r="N239" s="152"/>
      <c r="O239" s="153" t="s">
        <v>991</v>
      </c>
      <c r="P239" s="152"/>
    </row>
    <row r="240" spans="1:31" x14ac:dyDescent="0.3">
      <c r="A240" s="152">
        <v>720</v>
      </c>
      <c r="B240" s="152" t="s">
        <v>971</v>
      </c>
      <c r="C240" s="152" t="s">
        <v>202</v>
      </c>
      <c r="D240" s="152" t="s">
        <v>206</v>
      </c>
      <c r="E240" s="152" t="s">
        <v>228</v>
      </c>
      <c r="F240" s="152" t="s">
        <v>313</v>
      </c>
      <c r="G240" s="152"/>
      <c r="H240" s="152" t="s">
        <v>206</v>
      </c>
      <c r="I240" s="152"/>
      <c r="J240" s="152" t="s">
        <v>30</v>
      </c>
      <c r="K240" s="152"/>
      <c r="L240" s="152"/>
      <c r="M240" s="152">
        <v>0.2</v>
      </c>
      <c r="N240" s="152"/>
      <c r="O240" s="153" t="s">
        <v>991</v>
      </c>
      <c r="P240" s="152"/>
      <c r="AB240" s="140" t="s">
        <v>1043</v>
      </c>
    </row>
    <row r="241" spans="1:31" x14ac:dyDescent="0.3">
      <c r="A241" s="152">
        <v>721</v>
      </c>
      <c r="B241" s="152" t="s">
        <v>314</v>
      </c>
      <c r="C241" s="152" t="s">
        <v>202</v>
      </c>
      <c r="D241" s="152" t="s">
        <v>206</v>
      </c>
      <c r="E241" s="152"/>
      <c r="F241" s="152" t="s">
        <v>313</v>
      </c>
      <c r="G241" s="152"/>
      <c r="H241" s="152" t="s">
        <v>206</v>
      </c>
      <c r="I241" s="152"/>
      <c r="J241" s="152" t="s">
        <v>30</v>
      </c>
      <c r="K241" s="152"/>
      <c r="L241" s="152"/>
      <c r="M241" s="152">
        <v>0.2</v>
      </c>
      <c r="N241" s="152"/>
      <c r="O241" s="153" t="s">
        <v>840</v>
      </c>
      <c r="P241" s="152" t="s">
        <v>928</v>
      </c>
      <c r="AB241" t="s">
        <v>542</v>
      </c>
      <c r="AC241" t="s">
        <v>543</v>
      </c>
      <c r="AD241" t="s">
        <v>544</v>
      </c>
      <c r="AE241" t="s">
        <v>545</v>
      </c>
    </row>
    <row r="242" spans="1:31" x14ac:dyDescent="0.3">
      <c r="A242" s="152">
        <v>722</v>
      </c>
      <c r="B242" s="152" t="s">
        <v>315</v>
      </c>
      <c r="C242" s="152" t="s">
        <v>202</v>
      </c>
      <c r="D242" s="152" t="s">
        <v>206</v>
      </c>
      <c r="E242" s="152"/>
      <c r="F242" s="152" t="s">
        <v>313</v>
      </c>
      <c r="G242" s="152"/>
      <c r="H242" s="152" t="s">
        <v>206</v>
      </c>
      <c r="I242" s="152"/>
      <c r="J242" s="152" t="s">
        <v>30</v>
      </c>
      <c r="K242" s="152"/>
      <c r="L242" s="152"/>
      <c r="M242" s="152">
        <v>0.2</v>
      </c>
      <c r="N242" s="152"/>
      <c r="O242" s="153" t="s">
        <v>841</v>
      </c>
      <c r="P242" s="152" t="s">
        <v>928</v>
      </c>
      <c r="AB242">
        <v>250</v>
      </c>
      <c r="AC242" t="s">
        <v>142</v>
      </c>
      <c r="AD242">
        <f>COUNTIF('Rechner_ÖR2uHALM2C.1'!$E$51:$E$250,Datengrundlage!AB242)</f>
        <v>0</v>
      </c>
      <c r="AE242">
        <f>IF(AD242&gt;=1,1,0)</f>
        <v>0</v>
      </c>
    </row>
    <row r="243" spans="1:31" x14ac:dyDescent="0.3">
      <c r="A243" s="152">
        <v>723</v>
      </c>
      <c r="B243" s="152" t="s">
        <v>316</v>
      </c>
      <c r="C243" s="152" t="s">
        <v>202</v>
      </c>
      <c r="D243" s="152" t="s">
        <v>206</v>
      </c>
      <c r="E243" s="152"/>
      <c r="F243" s="152" t="s">
        <v>313</v>
      </c>
      <c r="G243" s="152"/>
      <c r="H243" s="152" t="s">
        <v>206</v>
      </c>
      <c r="I243" s="152"/>
      <c r="J243" s="152" t="s">
        <v>30</v>
      </c>
      <c r="K243" s="152"/>
      <c r="L243" s="152"/>
      <c r="M243" s="152">
        <v>0.2</v>
      </c>
      <c r="N243" s="152"/>
      <c r="O243" s="153" t="s">
        <v>842</v>
      </c>
      <c r="P243" s="152" t="s">
        <v>928</v>
      </c>
      <c r="AB243">
        <v>240</v>
      </c>
      <c r="AC243" t="s">
        <v>141</v>
      </c>
      <c r="AD243">
        <f>COUNTIF('Rechner_ÖR2uHALM2C.1'!$E$51:$E$250,Datengrundlage!AB243)</f>
        <v>0</v>
      </c>
      <c r="AE243">
        <f>IF(AD243&gt;=1,1,0)</f>
        <v>0</v>
      </c>
    </row>
    <row r="244" spans="1:31" x14ac:dyDescent="0.3">
      <c r="A244" s="152">
        <v>724</v>
      </c>
      <c r="B244" s="152" t="s">
        <v>317</v>
      </c>
      <c r="C244" s="152" t="s">
        <v>202</v>
      </c>
      <c r="D244" s="152" t="s">
        <v>206</v>
      </c>
      <c r="E244" s="152"/>
      <c r="F244" s="152" t="s">
        <v>313</v>
      </c>
      <c r="G244" s="152"/>
      <c r="H244" s="152" t="s">
        <v>206</v>
      </c>
      <c r="I244" s="152"/>
      <c r="J244" s="152" t="s">
        <v>30</v>
      </c>
      <c r="K244" s="152"/>
      <c r="L244" s="152"/>
      <c r="M244" s="152">
        <v>0.2</v>
      </c>
      <c r="N244" s="152"/>
      <c r="O244" s="153" t="s">
        <v>843</v>
      </c>
      <c r="P244" s="152"/>
      <c r="AB244" t="s">
        <v>546</v>
      </c>
      <c r="AE244">
        <f>SUM(AE242:AE243)</f>
        <v>0</v>
      </c>
    </row>
    <row r="245" spans="1:31" x14ac:dyDescent="0.3">
      <c r="A245" s="152">
        <v>725</v>
      </c>
      <c r="B245" s="152" t="s">
        <v>318</v>
      </c>
      <c r="C245" s="152" t="s">
        <v>202</v>
      </c>
      <c r="D245" s="152" t="s">
        <v>206</v>
      </c>
      <c r="E245" s="152"/>
      <c r="F245" s="152" t="s">
        <v>313</v>
      </c>
      <c r="G245" s="152"/>
      <c r="H245" s="152" t="s">
        <v>206</v>
      </c>
      <c r="I245" s="152"/>
      <c r="J245" s="152" t="s">
        <v>30</v>
      </c>
      <c r="K245" s="152"/>
      <c r="L245" s="152"/>
      <c r="M245" s="152">
        <v>0.2</v>
      </c>
      <c r="N245" s="152"/>
      <c r="O245" s="153" t="s">
        <v>844</v>
      </c>
      <c r="P245" s="152"/>
      <c r="AB245" t="s">
        <v>547</v>
      </c>
      <c r="AE245">
        <f>IF(AE244&gt;1,AE244-1,0)</f>
        <v>0</v>
      </c>
    </row>
    <row r="246" spans="1:31" x14ac:dyDescent="0.3">
      <c r="A246" s="152">
        <v>726</v>
      </c>
      <c r="B246" s="152" t="s">
        <v>319</v>
      </c>
      <c r="C246" s="152" t="s">
        <v>202</v>
      </c>
      <c r="D246" s="152" t="s">
        <v>206</v>
      </c>
      <c r="E246" s="152"/>
      <c r="F246" s="152" t="s">
        <v>313</v>
      </c>
      <c r="G246" s="152"/>
      <c r="H246" s="152" t="s">
        <v>206</v>
      </c>
      <c r="I246" s="152"/>
      <c r="J246" s="152" t="s">
        <v>30</v>
      </c>
      <c r="K246" s="152"/>
      <c r="L246" s="152"/>
      <c r="M246" s="152">
        <v>0.2</v>
      </c>
      <c r="N246" s="152"/>
      <c r="O246" s="153" t="s">
        <v>845</v>
      </c>
      <c r="P246" s="152"/>
    </row>
    <row r="247" spans="1:31" x14ac:dyDescent="0.3">
      <c r="A247" s="152">
        <v>727</v>
      </c>
      <c r="B247" s="152" t="s">
        <v>320</v>
      </c>
      <c r="C247" s="152" t="s">
        <v>202</v>
      </c>
      <c r="D247" s="152" t="s">
        <v>206</v>
      </c>
      <c r="E247" s="152"/>
      <c r="F247" s="152" t="s">
        <v>313</v>
      </c>
      <c r="G247" s="152"/>
      <c r="H247" s="152" t="s">
        <v>206</v>
      </c>
      <c r="I247" s="152"/>
      <c r="J247" s="152" t="s">
        <v>30</v>
      </c>
      <c r="K247" s="152"/>
      <c r="L247" s="152"/>
      <c r="M247" s="152">
        <v>0.2</v>
      </c>
      <c r="N247" s="152"/>
      <c r="O247" s="153" t="s">
        <v>846</v>
      </c>
      <c r="P247" s="152"/>
    </row>
    <row r="248" spans="1:31" x14ac:dyDescent="0.3">
      <c r="A248" s="152">
        <v>728</v>
      </c>
      <c r="B248" s="152" t="s">
        <v>321</v>
      </c>
      <c r="C248" s="152" t="s">
        <v>202</v>
      </c>
      <c r="D248" s="152" t="s">
        <v>206</v>
      </c>
      <c r="E248" s="152"/>
      <c r="F248" s="152" t="s">
        <v>313</v>
      </c>
      <c r="G248" s="152"/>
      <c r="H248" s="152" t="s">
        <v>206</v>
      </c>
      <c r="I248" s="152"/>
      <c r="J248" s="152" t="s">
        <v>30</v>
      </c>
      <c r="K248" s="152"/>
      <c r="L248" s="152"/>
      <c r="M248" s="152">
        <v>0.2</v>
      </c>
      <c r="N248" s="152"/>
      <c r="O248" s="153" t="s">
        <v>847</v>
      </c>
      <c r="P248" s="152"/>
      <c r="AB248" s="46" t="s">
        <v>1041</v>
      </c>
    </row>
    <row r="249" spans="1:31" x14ac:dyDescent="0.3">
      <c r="A249" s="152">
        <v>729</v>
      </c>
      <c r="B249" s="152" t="s">
        <v>322</v>
      </c>
      <c r="C249" s="152" t="s">
        <v>202</v>
      </c>
      <c r="D249" s="152" t="s">
        <v>206</v>
      </c>
      <c r="E249" s="152"/>
      <c r="F249" s="152" t="s">
        <v>313</v>
      </c>
      <c r="G249" s="152"/>
      <c r="H249" s="152" t="s">
        <v>206</v>
      </c>
      <c r="I249" s="152"/>
      <c r="J249" s="152" t="s">
        <v>30</v>
      </c>
      <c r="K249" s="152"/>
      <c r="L249" s="152"/>
      <c r="M249" s="152">
        <v>0.2</v>
      </c>
      <c r="N249" s="152"/>
      <c r="O249" s="153" t="s">
        <v>848</v>
      </c>
      <c r="P249" s="152"/>
      <c r="AB249" t="s">
        <v>542</v>
      </c>
      <c r="AC249" t="s">
        <v>543</v>
      </c>
      <c r="AD249" t="s">
        <v>544</v>
      </c>
      <c r="AE249" t="s">
        <v>545</v>
      </c>
    </row>
    <row r="250" spans="1:31" x14ac:dyDescent="0.3">
      <c r="A250" s="152">
        <v>730</v>
      </c>
      <c r="B250" s="152" t="s">
        <v>323</v>
      </c>
      <c r="C250" s="152" t="s">
        <v>202</v>
      </c>
      <c r="D250" s="152" t="s">
        <v>206</v>
      </c>
      <c r="E250" s="152"/>
      <c r="F250" s="152" t="s">
        <v>313</v>
      </c>
      <c r="G250" s="152"/>
      <c r="H250" s="152" t="s">
        <v>206</v>
      </c>
      <c r="I250" s="152"/>
      <c r="J250" s="152" t="s">
        <v>30</v>
      </c>
      <c r="K250" s="152"/>
      <c r="L250" s="152"/>
      <c r="M250" s="152">
        <v>0.2</v>
      </c>
      <c r="N250" s="152"/>
      <c r="O250" s="153" t="s">
        <v>849</v>
      </c>
      <c r="P250" s="152"/>
      <c r="AB250">
        <v>144</v>
      </c>
      <c r="AC250" t="s">
        <v>38</v>
      </c>
      <c r="AD250">
        <f>COUNTIF('Rechner_ÖR2uHALM2C.1'!$E$51:$E$250,Datengrundlage!AB250)</f>
        <v>0</v>
      </c>
      <c r="AE250">
        <f t="shared" ref="AE250:AE260" si="21">IF(AD250&gt;=1,1,0)</f>
        <v>0</v>
      </c>
    </row>
    <row r="251" spans="1:31" x14ac:dyDescent="0.3">
      <c r="A251" s="152">
        <v>731</v>
      </c>
      <c r="B251" s="152" t="s">
        <v>324</v>
      </c>
      <c r="C251" s="152" t="s">
        <v>202</v>
      </c>
      <c r="D251" s="152" t="s">
        <v>206</v>
      </c>
      <c r="E251" s="152"/>
      <c r="F251" s="152" t="s">
        <v>313</v>
      </c>
      <c r="G251" s="152"/>
      <c r="H251" s="152" t="s">
        <v>206</v>
      </c>
      <c r="I251" s="152"/>
      <c r="J251" s="152" t="s">
        <v>30</v>
      </c>
      <c r="K251" s="152"/>
      <c r="L251" s="152"/>
      <c r="M251" s="152">
        <v>0.2</v>
      </c>
      <c r="N251" s="152"/>
      <c r="O251" s="153" t="s">
        <v>850</v>
      </c>
      <c r="P251" s="152"/>
      <c r="AB251">
        <v>145</v>
      </c>
      <c r="AC251" t="s">
        <v>127</v>
      </c>
      <c r="AD251">
        <f>COUNTIF('Rechner_ÖR2uHALM2C.1'!$E$51:$E$250,Datengrundlage!AB251)</f>
        <v>0</v>
      </c>
      <c r="AE251">
        <f t="shared" si="21"/>
        <v>0</v>
      </c>
    </row>
    <row r="252" spans="1:31" x14ac:dyDescent="0.3">
      <c r="A252" s="152">
        <v>732</v>
      </c>
      <c r="B252" s="152" t="s">
        <v>325</v>
      </c>
      <c r="C252" s="152" t="s">
        <v>202</v>
      </c>
      <c r="D252" s="152" t="s">
        <v>206</v>
      </c>
      <c r="E252" s="152"/>
      <c r="F252" s="152" t="s">
        <v>313</v>
      </c>
      <c r="G252" s="152"/>
      <c r="H252" s="152" t="s">
        <v>206</v>
      </c>
      <c r="I252" s="152"/>
      <c r="J252" s="152" t="s">
        <v>30</v>
      </c>
      <c r="K252" s="152"/>
      <c r="L252" s="152"/>
      <c r="M252" s="152">
        <v>0.2</v>
      </c>
      <c r="N252" s="152"/>
      <c r="O252" s="153" t="s">
        <v>851</v>
      </c>
      <c r="P252" s="152"/>
      <c r="AB252">
        <v>150</v>
      </c>
      <c r="AC252" t="s">
        <v>129</v>
      </c>
      <c r="AD252">
        <f>COUNTIF('Rechner_ÖR2uHALM2C.1'!$E$51:$E$250,Datengrundlage!AB252)</f>
        <v>0</v>
      </c>
      <c r="AE252">
        <f t="shared" si="21"/>
        <v>0</v>
      </c>
    </row>
    <row r="253" spans="1:31" x14ac:dyDescent="0.3">
      <c r="A253" s="152">
        <v>733</v>
      </c>
      <c r="B253" s="152" t="s">
        <v>326</v>
      </c>
      <c r="C253" s="152" t="s">
        <v>202</v>
      </c>
      <c r="D253" s="152" t="s">
        <v>206</v>
      </c>
      <c r="E253" s="152"/>
      <c r="F253" s="152" t="s">
        <v>313</v>
      </c>
      <c r="G253" s="152"/>
      <c r="H253" s="152" t="s">
        <v>206</v>
      </c>
      <c r="I253" s="152"/>
      <c r="J253" s="152" t="s">
        <v>30</v>
      </c>
      <c r="K253" s="152"/>
      <c r="L253" s="152"/>
      <c r="M253" s="152">
        <v>0.2</v>
      </c>
      <c r="N253" s="152"/>
      <c r="O253" s="153" t="s">
        <v>852</v>
      </c>
      <c r="P253" s="152"/>
      <c r="AB253">
        <v>910</v>
      </c>
      <c r="AC253" t="s">
        <v>184</v>
      </c>
      <c r="AD253">
        <f>COUNTIF('Rechner_ÖR2uHALM2C.1'!$E$51:$E$250,Datengrundlage!AB253)</f>
        <v>0</v>
      </c>
      <c r="AE253">
        <f t="shared" si="21"/>
        <v>0</v>
      </c>
    </row>
    <row r="254" spans="1:31" x14ac:dyDescent="0.3">
      <c r="A254" s="152">
        <v>734</v>
      </c>
      <c r="B254" s="152" t="s">
        <v>327</v>
      </c>
      <c r="C254" s="152" t="s">
        <v>202</v>
      </c>
      <c r="D254" s="152" t="s">
        <v>206</v>
      </c>
      <c r="E254" s="152"/>
      <c r="F254" s="152" t="s">
        <v>313</v>
      </c>
      <c r="G254" s="152"/>
      <c r="H254" s="152" t="s">
        <v>206</v>
      </c>
      <c r="I254" s="152"/>
      <c r="J254" s="152" t="s">
        <v>30</v>
      </c>
      <c r="K254" s="152"/>
      <c r="L254" s="152"/>
      <c r="M254" s="152">
        <v>0.2</v>
      </c>
      <c r="N254" s="152"/>
      <c r="O254" s="153" t="s">
        <v>853</v>
      </c>
      <c r="P254" s="152"/>
      <c r="AB254">
        <v>912</v>
      </c>
      <c r="AC254" t="s">
        <v>186</v>
      </c>
      <c r="AD254">
        <f>COUNTIF('Rechner_ÖR2uHALM2C.1'!$E$51:$E$250,Datengrundlage!AB254)</f>
        <v>0</v>
      </c>
      <c r="AE254">
        <f t="shared" si="21"/>
        <v>0</v>
      </c>
    </row>
    <row r="255" spans="1:31" x14ac:dyDescent="0.3">
      <c r="A255" s="152">
        <v>735</v>
      </c>
      <c r="B255" s="152" t="s">
        <v>328</v>
      </c>
      <c r="C255" s="152" t="s">
        <v>202</v>
      </c>
      <c r="D255" s="152" t="s">
        <v>206</v>
      </c>
      <c r="E255" s="152"/>
      <c r="F255" s="152" t="s">
        <v>313</v>
      </c>
      <c r="G255" s="152"/>
      <c r="H255" s="152" t="s">
        <v>206</v>
      </c>
      <c r="I255" s="152"/>
      <c r="J255" s="152" t="s">
        <v>30</v>
      </c>
      <c r="K255" s="152"/>
      <c r="L255" s="152"/>
      <c r="M255" s="152">
        <v>0.2</v>
      </c>
      <c r="N255" s="152"/>
      <c r="O255" s="153" t="s">
        <v>854</v>
      </c>
      <c r="P255" s="152"/>
      <c r="AB255">
        <v>913</v>
      </c>
      <c r="AC255" t="s">
        <v>187</v>
      </c>
      <c r="AD255">
        <f>COUNTIF('Rechner_ÖR2uHALM2C.1'!$E$51:$E$250,Datengrundlage!AB255)</f>
        <v>0</v>
      </c>
      <c r="AE255">
        <f t="shared" si="21"/>
        <v>0</v>
      </c>
    </row>
    <row r="256" spans="1:31" x14ac:dyDescent="0.3">
      <c r="A256" s="152">
        <v>736</v>
      </c>
      <c r="B256" s="152" t="s">
        <v>329</v>
      </c>
      <c r="C256" s="152" t="s">
        <v>202</v>
      </c>
      <c r="D256" s="152" t="s">
        <v>206</v>
      </c>
      <c r="E256" s="152"/>
      <c r="F256" s="152" t="s">
        <v>313</v>
      </c>
      <c r="G256" s="152"/>
      <c r="H256" s="152" t="s">
        <v>206</v>
      </c>
      <c r="I256" s="152"/>
      <c r="J256" s="152" t="s">
        <v>30</v>
      </c>
      <c r="K256" s="152"/>
      <c r="L256" s="152"/>
      <c r="M256" s="152">
        <v>0.2</v>
      </c>
      <c r="N256" s="152"/>
      <c r="O256" s="153" t="s">
        <v>855</v>
      </c>
      <c r="P256" s="152"/>
      <c r="AB256">
        <v>914</v>
      </c>
      <c r="AC256" t="s">
        <v>188</v>
      </c>
      <c r="AD256">
        <f>COUNTIF('Rechner_ÖR2uHALM2C.1'!$E$51:$E$250,Datengrundlage!AB256)</f>
        <v>0</v>
      </c>
      <c r="AE256">
        <f t="shared" si="21"/>
        <v>0</v>
      </c>
    </row>
    <row r="257" spans="1:31" x14ac:dyDescent="0.3">
      <c r="A257" s="152">
        <v>737</v>
      </c>
      <c r="B257" s="152" t="s">
        <v>330</v>
      </c>
      <c r="C257" s="152" t="s">
        <v>202</v>
      </c>
      <c r="D257" s="152" t="s">
        <v>206</v>
      </c>
      <c r="E257" s="152"/>
      <c r="F257" s="152" t="s">
        <v>313</v>
      </c>
      <c r="G257" s="152"/>
      <c r="H257" s="152" t="s">
        <v>206</v>
      </c>
      <c r="I257" s="152"/>
      <c r="J257" s="152" t="s">
        <v>30</v>
      </c>
      <c r="K257" s="152"/>
      <c r="L257" s="152"/>
      <c r="M257" s="152">
        <v>0.2</v>
      </c>
      <c r="N257" s="152"/>
      <c r="O257" s="153" t="s">
        <v>856</v>
      </c>
      <c r="P257" s="152"/>
      <c r="AB257">
        <v>917</v>
      </c>
      <c r="AC257" t="s">
        <v>189</v>
      </c>
      <c r="AD257">
        <f>COUNTIF('Rechner_ÖR2uHALM2C.1'!$E$51:$E$250,Datengrundlage!AB257)</f>
        <v>0</v>
      </c>
      <c r="AE257">
        <f t="shared" si="21"/>
        <v>0</v>
      </c>
    </row>
    <row r="258" spans="1:31" x14ac:dyDescent="0.3">
      <c r="A258" s="152">
        <v>738</v>
      </c>
      <c r="B258" s="152" t="s">
        <v>331</v>
      </c>
      <c r="C258" s="152" t="s">
        <v>202</v>
      </c>
      <c r="D258" s="152" t="s">
        <v>206</v>
      </c>
      <c r="E258" s="152"/>
      <c r="F258" s="152" t="s">
        <v>313</v>
      </c>
      <c r="G258" s="152"/>
      <c r="H258" s="152" t="s">
        <v>206</v>
      </c>
      <c r="I258" s="152"/>
      <c r="J258" s="152" t="s">
        <v>30</v>
      </c>
      <c r="K258" s="152"/>
      <c r="L258" s="152"/>
      <c r="M258" s="152">
        <v>0.2</v>
      </c>
      <c r="N258" s="152"/>
      <c r="O258" s="153" t="s">
        <v>857</v>
      </c>
      <c r="P258" s="152"/>
      <c r="AB258">
        <v>702</v>
      </c>
      <c r="AC258" t="s">
        <v>304</v>
      </c>
      <c r="AD258">
        <f>COUNTIF('Rechner_ÖR2uHALM2C.1'!$E$51:$E$250,Datengrundlage!AB258)</f>
        <v>0</v>
      </c>
      <c r="AE258">
        <f t="shared" si="21"/>
        <v>0</v>
      </c>
    </row>
    <row r="259" spans="1:31" x14ac:dyDescent="0.3">
      <c r="A259" s="152">
        <v>739</v>
      </c>
      <c r="B259" s="152" t="s">
        <v>332</v>
      </c>
      <c r="C259" s="152" t="s">
        <v>202</v>
      </c>
      <c r="D259" s="152" t="s">
        <v>206</v>
      </c>
      <c r="E259" s="152"/>
      <c r="F259" s="152" t="s">
        <v>313</v>
      </c>
      <c r="G259" s="152"/>
      <c r="H259" s="152" t="s">
        <v>206</v>
      </c>
      <c r="I259" s="152"/>
      <c r="J259" s="152" t="s">
        <v>30</v>
      </c>
      <c r="K259" s="152"/>
      <c r="L259" s="152"/>
      <c r="M259" s="152">
        <v>0.2</v>
      </c>
      <c r="N259" s="152"/>
      <c r="O259" s="153" t="s">
        <v>858</v>
      </c>
      <c r="P259" s="152"/>
      <c r="AB259">
        <v>866</v>
      </c>
      <c r="AC259" t="s">
        <v>414</v>
      </c>
      <c r="AD259">
        <f>COUNTIF('Rechner_ÖR2uHALM2C.1'!$E$51:$E$250,Datengrundlage!AB259)</f>
        <v>0</v>
      </c>
      <c r="AE259">
        <f t="shared" si="21"/>
        <v>0</v>
      </c>
    </row>
    <row r="260" spans="1:31" x14ac:dyDescent="0.3">
      <c r="A260" s="152">
        <v>740</v>
      </c>
      <c r="B260" s="152" t="s">
        <v>333</v>
      </c>
      <c r="C260" s="152" t="s">
        <v>202</v>
      </c>
      <c r="D260" s="152" t="s">
        <v>206</v>
      </c>
      <c r="E260" s="152"/>
      <c r="F260" s="152" t="s">
        <v>313</v>
      </c>
      <c r="G260" s="152"/>
      <c r="H260" s="152" t="s">
        <v>206</v>
      </c>
      <c r="I260" s="152"/>
      <c r="J260" s="152" t="s">
        <v>30</v>
      </c>
      <c r="K260" s="152"/>
      <c r="L260" s="152"/>
      <c r="M260" s="152">
        <v>0.2</v>
      </c>
      <c r="N260" s="152"/>
      <c r="O260" s="153" t="s">
        <v>859</v>
      </c>
      <c r="P260" s="152"/>
      <c r="AB260">
        <v>871</v>
      </c>
      <c r="AC260" t="s">
        <v>415</v>
      </c>
      <c r="AD260">
        <f>COUNTIF('Rechner_ÖR2uHALM2C.1'!$E$51:$E$250,Datengrundlage!AB260)</f>
        <v>0</v>
      </c>
      <c r="AE260">
        <f t="shared" si="21"/>
        <v>0</v>
      </c>
    </row>
    <row r="261" spans="1:31" x14ac:dyDescent="0.3">
      <c r="A261" s="152">
        <v>741</v>
      </c>
      <c r="B261" s="152" t="s">
        <v>334</v>
      </c>
      <c r="C261" s="152" t="s">
        <v>202</v>
      </c>
      <c r="D261" s="152" t="s">
        <v>206</v>
      </c>
      <c r="E261" s="152"/>
      <c r="F261" s="152" t="s">
        <v>313</v>
      </c>
      <c r="G261" s="152"/>
      <c r="H261" s="152" t="s">
        <v>206</v>
      </c>
      <c r="I261" s="152"/>
      <c r="J261" s="152" t="s">
        <v>30</v>
      </c>
      <c r="K261" s="152"/>
      <c r="L261" s="152"/>
      <c r="M261" s="152">
        <v>0.2</v>
      </c>
      <c r="N261" s="152"/>
      <c r="O261" s="153" t="s">
        <v>860</v>
      </c>
      <c r="P261" s="152"/>
    </row>
    <row r="262" spans="1:31" x14ac:dyDescent="0.3">
      <c r="A262" s="152">
        <v>742</v>
      </c>
      <c r="B262" s="152" t="s">
        <v>335</v>
      </c>
      <c r="C262" s="152" t="s">
        <v>202</v>
      </c>
      <c r="D262" s="152" t="s">
        <v>206</v>
      </c>
      <c r="E262" s="152"/>
      <c r="F262" s="152" t="s">
        <v>313</v>
      </c>
      <c r="G262" s="152"/>
      <c r="H262" s="152" t="s">
        <v>206</v>
      </c>
      <c r="I262" s="152"/>
      <c r="J262" s="152" t="s">
        <v>30</v>
      </c>
      <c r="K262" s="152"/>
      <c r="L262" s="152"/>
      <c r="M262" s="152">
        <v>0.2</v>
      </c>
      <c r="N262" s="152"/>
      <c r="O262" s="153" t="s">
        <v>861</v>
      </c>
      <c r="P262" s="152"/>
      <c r="AB262">
        <v>941</v>
      </c>
      <c r="AC262" t="s">
        <v>492</v>
      </c>
      <c r="AD262">
        <f>COUNTIF('Rechner_ÖR2uHALM2C.1'!$E$51:$E$250,Datengrundlage!AB262)</f>
        <v>0</v>
      </c>
      <c r="AE262">
        <f>IF(AD262&gt;=1,1,0)</f>
        <v>0</v>
      </c>
    </row>
    <row r="263" spans="1:31" x14ac:dyDescent="0.3">
      <c r="A263" s="152">
        <v>743</v>
      </c>
      <c r="B263" s="152" t="s">
        <v>336</v>
      </c>
      <c r="C263" s="152" t="s">
        <v>202</v>
      </c>
      <c r="D263" s="152" t="s">
        <v>206</v>
      </c>
      <c r="E263" s="152"/>
      <c r="F263" s="152" t="s">
        <v>313</v>
      </c>
      <c r="G263" s="152"/>
      <c r="H263" s="152" t="s">
        <v>206</v>
      </c>
      <c r="I263" s="152"/>
      <c r="J263" s="152" t="s">
        <v>30</v>
      </c>
      <c r="K263" s="152"/>
      <c r="L263" s="152"/>
      <c r="M263" s="152">
        <v>0.2</v>
      </c>
      <c r="N263" s="152"/>
      <c r="O263" s="153" t="s">
        <v>862</v>
      </c>
      <c r="P263" s="152"/>
      <c r="AB263" t="s">
        <v>546</v>
      </c>
      <c r="AE263">
        <f>SUM(AE250:AE262)</f>
        <v>0</v>
      </c>
    </row>
    <row r="264" spans="1:31" x14ac:dyDescent="0.3">
      <c r="A264" s="152">
        <v>744</v>
      </c>
      <c r="B264" s="152" t="s">
        <v>337</v>
      </c>
      <c r="C264" s="152" t="s">
        <v>202</v>
      </c>
      <c r="D264" s="152" t="s">
        <v>206</v>
      </c>
      <c r="E264" s="152"/>
      <c r="F264" s="152" t="s">
        <v>313</v>
      </c>
      <c r="G264" s="152"/>
      <c r="H264" s="152" t="s">
        <v>206</v>
      </c>
      <c r="I264" s="152"/>
      <c r="J264" s="152" t="s">
        <v>30</v>
      </c>
      <c r="K264" s="152"/>
      <c r="L264" s="152"/>
      <c r="M264" s="152">
        <v>0.2</v>
      </c>
      <c r="N264" s="152"/>
      <c r="O264" s="153" t="s">
        <v>863</v>
      </c>
      <c r="P264" s="152"/>
      <c r="AB264" t="s">
        <v>547</v>
      </c>
      <c r="AE264">
        <f>IF(AE263&gt;1,AE263-1,0)</f>
        <v>0</v>
      </c>
    </row>
    <row r="265" spans="1:31" x14ac:dyDescent="0.3">
      <c r="A265" s="152">
        <v>745</v>
      </c>
      <c r="B265" s="152" t="s">
        <v>338</v>
      </c>
      <c r="C265" s="152" t="s">
        <v>202</v>
      </c>
      <c r="D265" s="152" t="s">
        <v>206</v>
      </c>
      <c r="E265" s="152"/>
      <c r="F265" s="152" t="s">
        <v>313</v>
      </c>
      <c r="G265" s="152"/>
      <c r="H265" s="152" t="s">
        <v>206</v>
      </c>
      <c r="I265" s="152"/>
      <c r="J265" s="152" t="s">
        <v>30</v>
      </c>
      <c r="K265" s="152"/>
      <c r="L265" s="152"/>
      <c r="M265" s="152">
        <v>0.2</v>
      </c>
      <c r="N265" s="152"/>
      <c r="O265" s="153" t="s">
        <v>864</v>
      </c>
      <c r="P265" s="152"/>
    </row>
    <row r="266" spans="1:31" x14ac:dyDescent="0.3">
      <c r="A266" s="152">
        <v>746</v>
      </c>
      <c r="B266" s="152" t="s">
        <v>339</v>
      </c>
      <c r="C266" s="152" t="s">
        <v>202</v>
      </c>
      <c r="D266" s="152" t="s">
        <v>206</v>
      </c>
      <c r="E266" s="152"/>
      <c r="F266" s="152" t="s">
        <v>313</v>
      </c>
      <c r="G266" s="152"/>
      <c r="H266" s="152" t="s">
        <v>206</v>
      </c>
      <c r="I266" s="152"/>
      <c r="J266" s="152" t="s">
        <v>30</v>
      </c>
      <c r="K266" s="152"/>
      <c r="L266" s="152"/>
      <c r="M266" s="152">
        <v>0.2</v>
      </c>
      <c r="N266" s="152"/>
      <c r="O266" s="153" t="s">
        <v>865</v>
      </c>
      <c r="P266" s="152"/>
    </row>
    <row r="267" spans="1:31" x14ac:dyDescent="0.3">
      <c r="A267" s="152">
        <v>747</v>
      </c>
      <c r="B267" s="152" t="s">
        <v>340</v>
      </c>
      <c r="C267" s="152" t="s">
        <v>202</v>
      </c>
      <c r="D267" s="152" t="s">
        <v>206</v>
      </c>
      <c r="E267" s="152"/>
      <c r="F267" s="152" t="s">
        <v>313</v>
      </c>
      <c r="G267" s="152"/>
      <c r="H267" s="152" t="s">
        <v>206</v>
      </c>
      <c r="I267" s="152"/>
      <c r="J267" s="152" t="s">
        <v>30</v>
      </c>
      <c r="K267" s="152"/>
      <c r="L267" s="152"/>
      <c r="M267" s="152">
        <v>0.2</v>
      </c>
      <c r="N267" s="152"/>
      <c r="O267" s="153" t="s">
        <v>866</v>
      </c>
      <c r="P267" s="152"/>
      <c r="AB267" s="46" t="s">
        <v>1042</v>
      </c>
    </row>
    <row r="268" spans="1:31" x14ac:dyDescent="0.3">
      <c r="A268" s="152">
        <v>748</v>
      </c>
      <c r="B268" s="152" t="s">
        <v>341</v>
      </c>
      <c r="C268" s="152" t="s">
        <v>202</v>
      </c>
      <c r="D268" s="152" t="s">
        <v>206</v>
      </c>
      <c r="E268" s="152"/>
      <c r="F268" s="152" t="s">
        <v>313</v>
      </c>
      <c r="G268" s="152"/>
      <c r="H268" s="152" t="s">
        <v>206</v>
      </c>
      <c r="I268" s="152"/>
      <c r="J268" s="152" t="s">
        <v>30</v>
      </c>
      <c r="K268" s="152"/>
      <c r="L268" s="152"/>
      <c r="M268" s="152">
        <v>0.2</v>
      </c>
      <c r="N268" s="152"/>
      <c r="O268" s="153" t="s">
        <v>867</v>
      </c>
      <c r="P268" s="152"/>
      <c r="AB268" t="s">
        <v>542</v>
      </c>
      <c r="AC268" t="s">
        <v>543</v>
      </c>
      <c r="AD268" t="s">
        <v>544</v>
      </c>
      <c r="AE268" t="s">
        <v>545</v>
      </c>
    </row>
    <row r="269" spans="1:31" x14ac:dyDescent="0.3">
      <c r="A269" s="152">
        <v>749</v>
      </c>
      <c r="B269" s="152" t="s">
        <v>342</v>
      </c>
      <c r="C269" s="152" t="s">
        <v>202</v>
      </c>
      <c r="D269" s="152" t="s">
        <v>206</v>
      </c>
      <c r="E269" s="152"/>
      <c r="F269" s="152" t="s">
        <v>313</v>
      </c>
      <c r="G269" s="152"/>
      <c r="H269" s="152" t="s">
        <v>206</v>
      </c>
      <c r="I269" s="152"/>
      <c r="J269" s="152" t="s">
        <v>30</v>
      </c>
      <c r="K269" s="152"/>
      <c r="L269" s="152"/>
      <c r="M269" s="152">
        <v>0.2</v>
      </c>
      <c r="N269" s="152"/>
      <c r="O269" s="153" t="s">
        <v>868</v>
      </c>
      <c r="P269" s="152"/>
      <c r="AB269">
        <v>125</v>
      </c>
      <c r="AC269" t="s">
        <v>124</v>
      </c>
      <c r="AD269">
        <f>COUNTIF('Rechner_ÖR2uHALM2C.1'!$E$51:$E$250,Datengrundlage!AB269)</f>
        <v>0</v>
      </c>
      <c r="AE269">
        <f>IF(AD269&gt;=1,1,0)</f>
        <v>0</v>
      </c>
    </row>
    <row r="270" spans="1:31" x14ac:dyDescent="0.3">
      <c r="A270" s="152">
        <v>750</v>
      </c>
      <c r="B270" s="152" t="s">
        <v>343</v>
      </c>
      <c r="C270" s="152" t="s">
        <v>202</v>
      </c>
      <c r="D270" s="152" t="s">
        <v>206</v>
      </c>
      <c r="E270" s="152"/>
      <c r="F270" s="152" t="s">
        <v>313</v>
      </c>
      <c r="G270" s="152"/>
      <c r="H270" s="152" t="s">
        <v>206</v>
      </c>
      <c r="I270" s="152"/>
      <c r="J270" s="152" t="s">
        <v>30</v>
      </c>
      <c r="K270" s="152"/>
      <c r="L270" s="152"/>
      <c r="M270" s="152">
        <v>0.2</v>
      </c>
      <c r="N270" s="152"/>
      <c r="O270" s="153" t="s">
        <v>869</v>
      </c>
      <c r="P270" s="152"/>
      <c r="AB270">
        <v>126</v>
      </c>
      <c r="AC270" t="s">
        <v>125</v>
      </c>
      <c r="AD270">
        <f>COUNTIF('Rechner_ÖR2uHALM2C.1'!$E$51:$E$250,Datengrundlage!AB270)</f>
        <v>0</v>
      </c>
      <c r="AE270">
        <f>IF(AD270&gt;=1,1,0)</f>
        <v>0</v>
      </c>
    </row>
    <row r="271" spans="1:31" x14ac:dyDescent="0.3">
      <c r="A271" s="152">
        <v>751</v>
      </c>
      <c r="B271" s="152" t="s">
        <v>344</v>
      </c>
      <c r="C271" s="152" t="s">
        <v>202</v>
      </c>
      <c r="D271" s="152" t="s">
        <v>206</v>
      </c>
      <c r="E271" s="152"/>
      <c r="F271" s="152" t="s">
        <v>313</v>
      </c>
      <c r="G271" s="152"/>
      <c r="H271" s="152" t="s">
        <v>206</v>
      </c>
      <c r="I271" s="152"/>
      <c r="J271" s="152" t="s">
        <v>30</v>
      </c>
      <c r="K271" s="152"/>
      <c r="L271" s="152"/>
      <c r="M271" s="152">
        <v>0.2</v>
      </c>
      <c r="N271" s="152"/>
      <c r="O271" s="153" t="s">
        <v>870</v>
      </c>
      <c r="P271" s="152"/>
      <c r="AB271">
        <v>882</v>
      </c>
      <c r="AC271" t="s">
        <v>473</v>
      </c>
      <c r="AD271">
        <f>COUNTIF('Rechner_ÖR2uHALM2C.1'!$E$51:$E$250,Datengrundlage!AB271)</f>
        <v>0</v>
      </c>
      <c r="AE271">
        <f>IF(AD271&gt;=1,1,0)</f>
        <v>0</v>
      </c>
    </row>
    <row r="272" spans="1:31" x14ac:dyDescent="0.3">
      <c r="A272" s="152">
        <v>752</v>
      </c>
      <c r="B272" s="152" t="s">
        <v>345</v>
      </c>
      <c r="C272" s="152" t="s">
        <v>202</v>
      </c>
      <c r="D272" s="152" t="s">
        <v>206</v>
      </c>
      <c r="E272" s="152"/>
      <c r="F272" s="152" t="s">
        <v>313</v>
      </c>
      <c r="G272" s="152"/>
      <c r="H272" s="152" t="s">
        <v>206</v>
      </c>
      <c r="I272" s="152"/>
      <c r="J272" s="152" t="s">
        <v>30</v>
      </c>
      <c r="K272" s="152"/>
      <c r="L272" s="152"/>
      <c r="M272" s="152">
        <v>0.2</v>
      </c>
      <c r="N272" s="152"/>
      <c r="O272" s="153" t="s">
        <v>871</v>
      </c>
      <c r="P272" s="152"/>
    </row>
    <row r="273" spans="1:35" x14ac:dyDescent="0.3">
      <c r="A273" s="152">
        <v>753</v>
      </c>
      <c r="B273" s="152" t="s">
        <v>346</v>
      </c>
      <c r="C273" s="152" t="s">
        <v>202</v>
      </c>
      <c r="D273" s="152" t="s">
        <v>206</v>
      </c>
      <c r="E273" s="152"/>
      <c r="F273" s="152" t="s">
        <v>313</v>
      </c>
      <c r="G273" s="152"/>
      <c r="H273" s="152" t="s">
        <v>206</v>
      </c>
      <c r="I273" s="152"/>
      <c r="J273" s="152" t="s">
        <v>30</v>
      </c>
      <c r="K273" s="152"/>
      <c r="L273" s="152"/>
      <c r="M273" s="152">
        <v>0.2</v>
      </c>
      <c r="N273" s="152"/>
      <c r="O273" s="153" t="s">
        <v>872</v>
      </c>
      <c r="P273" s="152"/>
      <c r="AB273" t="s">
        <v>546</v>
      </c>
      <c r="AE273">
        <f>SUM(AE269:AE272)</f>
        <v>0</v>
      </c>
    </row>
    <row r="274" spans="1:35" x14ac:dyDescent="0.3">
      <c r="A274" s="152">
        <v>754</v>
      </c>
      <c r="B274" s="152" t="s">
        <v>347</v>
      </c>
      <c r="C274" s="152" t="s">
        <v>202</v>
      </c>
      <c r="D274" s="152" t="s">
        <v>206</v>
      </c>
      <c r="E274" s="152"/>
      <c r="F274" s="152" t="s">
        <v>313</v>
      </c>
      <c r="G274" s="152"/>
      <c r="H274" s="152" t="s">
        <v>206</v>
      </c>
      <c r="I274" s="152"/>
      <c r="J274" s="152" t="s">
        <v>30</v>
      </c>
      <c r="K274" s="152"/>
      <c r="L274" s="152"/>
      <c r="M274" s="152">
        <v>0.2</v>
      </c>
      <c r="N274" s="152"/>
      <c r="O274" s="153" t="s">
        <v>873</v>
      </c>
      <c r="P274" s="152"/>
      <c r="AB274" t="s">
        <v>547</v>
      </c>
      <c r="AE274">
        <f>IF(AE273&gt;1,AE273-1,0)</f>
        <v>0</v>
      </c>
    </row>
    <row r="275" spans="1:35" x14ac:dyDescent="0.3">
      <c r="A275" s="152">
        <v>755</v>
      </c>
      <c r="B275" s="152" t="s">
        <v>348</v>
      </c>
      <c r="C275" s="152" t="s">
        <v>202</v>
      </c>
      <c r="D275" s="152" t="s">
        <v>206</v>
      </c>
      <c r="E275" s="152"/>
      <c r="F275" s="152" t="s">
        <v>313</v>
      </c>
      <c r="G275" s="152"/>
      <c r="H275" s="152" t="s">
        <v>206</v>
      </c>
      <c r="I275" s="152"/>
      <c r="J275" s="152" t="s">
        <v>30</v>
      </c>
      <c r="K275" s="152"/>
      <c r="L275" s="152"/>
      <c r="M275" s="152">
        <v>0.2</v>
      </c>
      <c r="N275" s="152"/>
      <c r="O275" s="153" t="s">
        <v>874</v>
      </c>
      <c r="P275" s="152"/>
    </row>
    <row r="276" spans="1:35" x14ac:dyDescent="0.3">
      <c r="A276" s="152">
        <v>756</v>
      </c>
      <c r="B276" s="152" t="s">
        <v>349</v>
      </c>
      <c r="C276" s="152" t="s">
        <v>202</v>
      </c>
      <c r="D276" s="152" t="s">
        <v>206</v>
      </c>
      <c r="E276" s="152"/>
      <c r="F276" s="152" t="s">
        <v>313</v>
      </c>
      <c r="G276" s="152"/>
      <c r="H276" s="152" t="s">
        <v>206</v>
      </c>
      <c r="I276" s="152"/>
      <c r="J276" s="152" t="s">
        <v>30</v>
      </c>
      <c r="K276" s="152"/>
      <c r="L276" s="152"/>
      <c r="M276" s="152">
        <v>0.2</v>
      </c>
      <c r="N276" s="152"/>
      <c r="O276" s="153" t="s">
        <v>875</v>
      </c>
      <c r="P276" s="152"/>
    </row>
    <row r="277" spans="1:35" x14ac:dyDescent="0.3">
      <c r="A277" s="152">
        <v>757</v>
      </c>
      <c r="B277" s="152" t="s">
        <v>350</v>
      </c>
      <c r="C277" s="152" t="s">
        <v>202</v>
      </c>
      <c r="D277" s="152" t="s">
        <v>206</v>
      </c>
      <c r="E277" s="152"/>
      <c r="F277" s="152" t="s">
        <v>313</v>
      </c>
      <c r="G277" s="152"/>
      <c r="H277" s="152" t="s">
        <v>206</v>
      </c>
      <c r="I277" s="152"/>
      <c r="J277" s="152" t="s">
        <v>30</v>
      </c>
      <c r="K277" s="152"/>
      <c r="L277" s="152"/>
      <c r="M277" s="152">
        <v>0.2</v>
      </c>
      <c r="N277" s="152"/>
      <c r="O277" s="153" t="s">
        <v>876</v>
      </c>
      <c r="P277" s="152"/>
      <c r="AB277" s="46" t="s">
        <v>1051</v>
      </c>
      <c r="AI277" t="s">
        <v>1052</v>
      </c>
    </row>
    <row r="278" spans="1:35" x14ac:dyDescent="0.3">
      <c r="A278" s="152">
        <v>758</v>
      </c>
      <c r="B278" s="152" t="s">
        <v>351</v>
      </c>
      <c r="C278" s="152" t="s">
        <v>202</v>
      </c>
      <c r="D278" s="152" t="s">
        <v>206</v>
      </c>
      <c r="E278" s="152"/>
      <c r="F278" s="152" t="s">
        <v>313</v>
      </c>
      <c r="G278" s="152"/>
      <c r="H278" s="152" t="s">
        <v>206</v>
      </c>
      <c r="I278" s="152"/>
      <c r="J278" s="152" t="s">
        <v>30</v>
      </c>
      <c r="K278" s="152"/>
      <c r="L278" s="152"/>
      <c r="M278" s="152">
        <v>0.2</v>
      </c>
      <c r="N278" s="152"/>
      <c r="O278" s="153" t="s">
        <v>877</v>
      </c>
      <c r="P278" s="152"/>
      <c r="AB278" t="s">
        <v>542</v>
      </c>
      <c r="AC278" t="s">
        <v>1053</v>
      </c>
      <c r="AD278" t="s">
        <v>1054</v>
      </c>
      <c r="AI278" t="s">
        <v>542</v>
      </c>
    </row>
    <row r="279" spans="1:35" x14ac:dyDescent="0.3">
      <c r="A279" s="152">
        <v>759</v>
      </c>
      <c r="B279" s="152" t="s">
        <v>352</v>
      </c>
      <c r="C279" s="152" t="s">
        <v>202</v>
      </c>
      <c r="D279" s="152" t="s">
        <v>206</v>
      </c>
      <c r="E279" s="152"/>
      <c r="F279" s="152" t="s">
        <v>313</v>
      </c>
      <c r="G279" s="152"/>
      <c r="H279" s="152" t="s">
        <v>206</v>
      </c>
      <c r="I279" s="152"/>
      <c r="J279" s="152" t="s">
        <v>30</v>
      </c>
      <c r="K279" s="152"/>
      <c r="L279" s="152"/>
      <c r="M279" s="152">
        <v>0.2</v>
      </c>
      <c r="N279" s="152"/>
      <c r="O279" s="153" t="s">
        <v>878</v>
      </c>
      <c r="P279" s="152"/>
      <c r="AA279">
        <v>1</v>
      </c>
      <c r="AB279" t="str">
        <f>IF(AI279="","",AI279)</f>
        <v/>
      </c>
      <c r="AC279" t="str">
        <f t="shared" ref="AC279:AC318" si="22">IF(AB279="","",COUNTIF($AB$277:$AB$306,AB279))</f>
        <v/>
      </c>
      <c r="AD279">
        <f>IF(AND(AC279&gt;0,AC279&lt;&gt;""),1,0)</f>
        <v>0</v>
      </c>
      <c r="AI279" t="str" cm="1">
        <f t="array" ref="AI279">_xlfn._xlws.FILTER('Rechner_ÖR2uHALM2C.1'!E51:N250,'Rechner_ÖR2uHALM2C.1'!O51:O250="X","")</f>
        <v/>
      </c>
    </row>
    <row r="280" spans="1:35" x14ac:dyDescent="0.3">
      <c r="A280" s="152">
        <v>760</v>
      </c>
      <c r="B280" s="152" t="s">
        <v>353</v>
      </c>
      <c r="C280" s="152" t="s">
        <v>202</v>
      </c>
      <c r="D280" s="152" t="s">
        <v>206</v>
      </c>
      <c r="E280" s="152"/>
      <c r="F280" s="152" t="s">
        <v>519</v>
      </c>
      <c r="G280" s="152" t="s">
        <v>31</v>
      </c>
      <c r="H280" s="152" t="s">
        <v>206</v>
      </c>
      <c r="I280" s="152"/>
      <c r="J280" s="152" t="s">
        <v>30</v>
      </c>
      <c r="K280" s="152"/>
      <c r="L280" s="152"/>
      <c r="M280" s="152">
        <v>0.2</v>
      </c>
      <c r="N280" s="152"/>
      <c r="O280" s="153" t="s">
        <v>879</v>
      </c>
      <c r="P280" s="152"/>
      <c r="AA280">
        <v>2</v>
      </c>
      <c r="AB280" t="str">
        <f t="shared" ref="AB280:AB318" si="23">IF(AI280="","",AI280)</f>
        <v/>
      </c>
      <c r="AC280" t="str">
        <f t="shared" si="22"/>
        <v/>
      </c>
      <c r="AD280">
        <f t="shared" ref="AD280:AD300" si="24">IF(AND(AC280&gt;0,AC280&lt;&gt;""),1,0)</f>
        <v>0</v>
      </c>
    </row>
    <row r="281" spans="1:35" x14ac:dyDescent="0.3">
      <c r="A281" s="152">
        <v>761</v>
      </c>
      <c r="B281" s="152" t="s">
        <v>354</v>
      </c>
      <c r="C281" s="152" t="s">
        <v>202</v>
      </c>
      <c r="D281" s="152" t="s">
        <v>206</v>
      </c>
      <c r="E281" s="152"/>
      <c r="F281" s="152" t="s">
        <v>313</v>
      </c>
      <c r="G281" s="152"/>
      <c r="H281" s="152" t="s">
        <v>206</v>
      </c>
      <c r="I281" s="152"/>
      <c r="J281" s="152" t="s">
        <v>30</v>
      </c>
      <c r="K281" s="152"/>
      <c r="L281" s="152"/>
      <c r="M281" s="152">
        <v>0.2</v>
      </c>
      <c r="N281" s="152"/>
      <c r="O281" s="153" t="s">
        <v>880</v>
      </c>
      <c r="P281" s="152"/>
      <c r="AA281">
        <v>3</v>
      </c>
      <c r="AB281" t="str">
        <f t="shared" si="23"/>
        <v/>
      </c>
      <c r="AC281" t="str">
        <f t="shared" si="22"/>
        <v/>
      </c>
      <c r="AD281">
        <f t="shared" si="24"/>
        <v>0</v>
      </c>
    </row>
    <row r="282" spans="1:35" x14ac:dyDescent="0.3">
      <c r="A282" s="152">
        <v>762</v>
      </c>
      <c r="B282" s="152" t="s">
        <v>355</v>
      </c>
      <c r="C282" s="152" t="s">
        <v>202</v>
      </c>
      <c r="D282" s="152" t="s">
        <v>206</v>
      </c>
      <c r="E282" s="152"/>
      <c r="F282" s="152" t="s">
        <v>313</v>
      </c>
      <c r="G282" s="152"/>
      <c r="H282" s="152" t="s">
        <v>206</v>
      </c>
      <c r="I282" s="152"/>
      <c r="J282" s="152" t="s">
        <v>30</v>
      </c>
      <c r="K282" s="152"/>
      <c r="L282" s="152"/>
      <c r="M282" s="152">
        <v>0.2</v>
      </c>
      <c r="N282" s="152"/>
      <c r="O282" s="153" t="s">
        <v>881</v>
      </c>
      <c r="P282" s="152"/>
      <c r="AA282">
        <v>4</v>
      </c>
      <c r="AB282" t="str">
        <f t="shared" si="23"/>
        <v/>
      </c>
      <c r="AC282" t="str">
        <f t="shared" si="22"/>
        <v/>
      </c>
      <c r="AD282">
        <f t="shared" si="24"/>
        <v>0</v>
      </c>
    </row>
    <row r="283" spans="1:35" x14ac:dyDescent="0.3">
      <c r="A283" s="152">
        <v>763</v>
      </c>
      <c r="B283" s="152" t="s">
        <v>356</v>
      </c>
      <c r="C283" s="152" t="s">
        <v>202</v>
      </c>
      <c r="D283" s="152" t="s">
        <v>206</v>
      </c>
      <c r="E283" s="152"/>
      <c r="F283" s="152" t="s">
        <v>313</v>
      </c>
      <c r="G283" s="152"/>
      <c r="H283" s="152" t="s">
        <v>206</v>
      </c>
      <c r="I283" s="152"/>
      <c r="J283" s="152" t="s">
        <v>30</v>
      </c>
      <c r="K283" s="152"/>
      <c r="L283" s="152"/>
      <c r="M283" s="152">
        <v>0.2</v>
      </c>
      <c r="N283" s="152"/>
      <c r="O283" s="153" t="s">
        <v>882</v>
      </c>
      <c r="P283" s="152"/>
      <c r="AA283">
        <v>5</v>
      </c>
      <c r="AB283" t="str">
        <f t="shared" si="23"/>
        <v/>
      </c>
      <c r="AC283" t="str">
        <f t="shared" si="22"/>
        <v/>
      </c>
      <c r="AD283">
        <f t="shared" si="24"/>
        <v>0</v>
      </c>
    </row>
    <row r="284" spans="1:35" x14ac:dyDescent="0.3">
      <c r="A284" s="152">
        <v>764</v>
      </c>
      <c r="B284" s="152" t="s">
        <v>357</v>
      </c>
      <c r="C284" s="152" t="s">
        <v>202</v>
      </c>
      <c r="D284" s="152" t="s">
        <v>206</v>
      </c>
      <c r="E284" s="152"/>
      <c r="F284" s="152" t="s">
        <v>313</v>
      </c>
      <c r="G284" s="152"/>
      <c r="H284" s="152" t="s">
        <v>206</v>
      </c>
      <c r="I284" s="152"/>
      <c r="J284" s="152" t="s">
        <v>30</v>
      </c>
      <c r="K284" s="152"/>
      <c r="L284" s="152"/>
      <c r="M284" s="152">
        <v>0.2</v>
      </c>
      <c r="N284" s="152"/>
      <c r="O284" s="153" t="s">
        <v>883</v>
      </c>
      <c r="P284" s="152"/>
      <c r="AA284">
        <v>6</v>
      </c>
      <c r="AB284" t="str">
        <f t="shared" si="23"/>
        <v/>
      </c>
      <c r="AC284" t="str">
        <f t="shared" si="22"/>
        <v/>
      </c>
      <c r="AD284">
        <f t="shared" si="24"/>
        <v>0</v>
      </c>
    </row>
    <row r="285" spans="1:35" x14ac:dyDescent="0.3">
      <c r="A285" s="152">
        <v>765</v>
      </c>
      <c r="B285" s="152" t="s">
        <v>358</v>
      </c>
      <c r="C285" s="152" t="s">
        <v>202</v>
      </c>
      <c r="D285" s="152" t="s">
        <v>206</v>
      </c>
      <c r="E285" s="152"/>
      <c r="F285" s="152" t="s">
        <v>313</v>
      </c>
      <c r="G285" s="152"/>
      <c r="H285" s="152" t="s">
        <v>206</v>
      </c>
      <c r="I285" s="152"/>
      <c r="J285" s="152" t="s">
        <v>30</v>
      </c>
      <c r="K285" s="152"/>
      <c r="L285" s="152"/>
      <c r="M285" s="152">
        <v>0.2</v>
      </c>
      <c r="N285" s="152"/>
      <c r="O285" s="153" t="s">
        <v>884</v>
      </c>
      <c r="P285" s="152"/>
      <c r="AA285">
        <v>7</v>
      </c>
      <c r="AB285" t="str">
        <f t="shared" si="23"/>
        <v/>
      </c>
      <c r="AC285" t="str">
        <f t="shared" si="22"/>
        <v/>
      </c>
      <c r="AD285">
        <f t="shared" si="24"/>
        <v>0</v>
      </c>
    </row>
    <row r="286" spans="1:35" x14ac:dyDescent="0.3">
      <c r="A286" s="152">
        <v>766</v>
      </c>
      <c r="B286" s="152" t="s">
        <v>359</v>
      </c>
      <c r="C286" s="152" t="s">
        <v>209</v>
      </c>
      <c r="D286" s="152" t="s">
        <v>206</v>
      </c>
      <c r="E286" s="152"/>
      <c r="F286" s="152" t="s">
        <v>313</v>
      </c>
      <c r="G286" s="152"/>
      <c r="H286" s="152" t="s">
        <v>206</v>
      </c>
      <c r="I286" s="152"/>
      <c r="J286" s="152" t="s">
        <v>30</v>
      </c>
      <c r="K286" s="152"/>
      <c r="L286" s="152"/>
      <c r="M286" s="152">
        <v>0.2</v>
      </c>
      <c r="N286" s="152"/>
      <c r="O286" s="153" t="s">
        <v>203</v>
      </c>
      <c r="P286" s="152"/>
      <c r="AA286">
        <v>8</v>
      </c>
      <c r="AB286" t="str">
        <f t="shared" si="23"/>
        <v/>
      </c>
      <c r="AC286" t="str">
        <f t="shared" si="22"/>
        <v/>
      </c>
      <c r="AD286">
        <f t="shared" si="24"/>
        <v>0</v>
      </c>
    </row>
    <row r="287" spans="1:35" x14ac:dyDescent="0.3">
      <c r="A287" s="152">
        <v>767</v>
      </c>
      <c r="B287" s="152" t="s">
        <v>360</v>
      </c>
      <c r="C287" s="152" t="s">
        <v>202</v>
      </c>
      <c r="D287" s="152" t="s">
        <v>206</v>
      </c>
      <c r="E287" s="152"/>
      <c r="F287" s="152" t="s">
        <v>313</v>
      </c>
      <c r="G287" s="152"/>
      <c r="H287" s="152" t="s">
        <v>206</v>
      </c>
      <c r="I287" s="152"/>
      <c r="J287" s="152" t="s">
        <v>30</v>
      </c>
      <c r="K287" s="152"/>
      <c r="L287" s="152"/>
      <c r="M287" s="152">
        <v>0.2</v>
      </c>
      <c r="N287" s="152"/>
      <c r="O287" s="153" t="s">
        <v>885</v>
      </c>
      <c r="P287" s="152"/>
      <c r="AA287">
        <v>9</v>
      </c>
      <c r="AB287" t="str">
        <f t="shared" si="23"/>
        <v/>
      </c>
      <c r="AC287" t="str">
        <f t="shared" si="22"/>
        <v/>
      </c>
      <c r="AD287">
        <f t="shared" si="24"/>
        <v>0</v>
      </c>
    </row>
    <row r="288" spans="1:35" x14ac:dyDescent="0.3">
      <c r="A288" s="152">
        <v>768</v>
      </c>
      <c r="B288" s="152" t="s">
        <v>361</v>
      </c>
      <c r="C288" s="152" t="s">
        <v>202</v>
      </c>
      <c r="D288" s="152" t="s">
        <v>206</v>
      </c>
      <c r="E288" s="152"/>
      <c r="F288" s="152" t="s">
        <v>313</v>
      </c>
      <c r="G288" s="152"/>
      <c r="H288" s="152" t="s">
        <v>206</v>
      </c>
      <c r="I288" s="152"/>
      <c r="J288" s="152" t="s">
        <v>30</v>
      </c>
      <c r="K288" s="152"/>
      <c r="L288" s="152"/>
      <c r="M288" s="152">
        <v>0.2</v>
      </c>
      <c r="N288" s="152"/>
      <c r="O288" s="153" t="s">
        <v>886</v>
      </c>
      <c r="P288" s="152"/>
      <c r="AA288">
        <v>10</v>
      </c>
      <c r="AB288" t="str">
        <f t="shared" si="23"/>
        <v/>
      </c>
      <c r="AC288" t="str">
        <f t="shared" si="22"/>
        <v/>
      </c>
      <c r="AD288">
        <f t="shared" si="24"/>
        <v>0</v>
      </c>
    </row>
    <row r="289" spans="1:30" x14ac:dyDescent="0.3">
      <c r="A289" s="152">
        <v>769</v>
      </c>
      <c r="B289" s="152" t="s">
        <v>362</v>
      </c>
      <c r="C289" s="152" t="s">
        <v>202</v>
      </c>
      <c r="D289" s="152" t="s">
        <v>206</v>
      </c>
      <c r="E289" s="152"/>
      <c r="F289" s="152" t="s">
        <v>313</v>
      </c>
      <c r="G289" s="152"/>
      <c r="H289" s="152" t="s">
        <v>206</v>
      </c>
      <c r="I289" s="152"/>
      <c r="J289" s="152" t="s">
        <v>30</v>
      </c>
      <c r="K289" s="152"/>
      <c r="L289" s="152"/>
      <c r="M289" s="152">
        <v>0.2</v>
      </c>
      <c r="N289" s="152"/>
      <c r="O289" s="153" t="s">
        <v>887</v>
      </c>
      <c r="P289" s="152"/>
      <c r="AA289">
        <v>11</v>
      </c>
      <c r="AB289" t="str">
        <f t="shared" si="23"/>
        <v/>
      </c>
      <c r="AC289" t="str">
        <f t="shared" si="22"/>
        <v/>
      </c>
      <c r="AD289">
        <f t="shared" si="24"/>
        <v>0</v>
      </c>
    </row>
    <row r="290" spans="1:30" x14ac:dyDescent="0.3">
      <c r="A290" s="152">
        <v>770</v>
      </c>
      <c r="B290" s="152" t="s">
        <v>363</v>
      </c>
      <c r="C290" s="152" t="s">
        <v>202</v>
      </c>
      <c r="D290" s="152" t="s">
        <v>206</v>
      </c>
      <c r="E290" s="152"/>
      <c r="F290" s="152" t="s">
        <v>313</v>
      </c>
      <c r="G290" s="152"/>
      <c r="H290" s="152" t="s">
        <v>206</v>
      </c>
      <c r="I290" s="152"/>
      <c r="J290" s="152" t="s">
        <v>30</v>
      </c>
      <c r="K290" s="152"/>
      <c r="L290" s="152"/>
      <c r="M290" s="152">
        <v>0.2</v>
      </c>
      <c r="N290" s="152"/>
      <c r="O290" s="153" t="s">
        <v>888</v>
      </c>
      <c r="P290" s="152"/>
      <c r="AA290">
        <v>12</v>
      </c>
      <c r="AB290" t="str">
        <f t="shared" si="23"/>
        <v/>
      </c>
      <c r="AC290" t="str">
        <f t="shared" si="22"/>
        <v/>
      </c>
      <c r="AD290">
        <f t="shared" si="24"/>
        <v>0</v>
      </c>
    </row>
    <row r="291" spans="1:30" x14ac:dyDescent="0.3">
      <c r="A291" s="152">
        <v>771</v>
      </c>
      <c r="B291" s="152" t="s">
        <v>364</v>
      </c>
      <c r="C291" s="152" t="s">
        <v>202</v>
      </c>
      <c r="D291" s="152" t="s">
        <v>206</v>
      </c>
      <c r="E291" s="152"/>
      <c r="F291" s="152" t="s">
        <v>313</v>
      </c>
      <c r="G291" s="152"/>
      <c r="H291" s="152" t="s">
        <v>206</v>
      </c>
      <c r="I291" s="152"/>
      <c r="J291" s="152" t="s">
        <v>30</v>
      </c>
      <c r="K291" s="152"/>
      <c r="L291" s="152"/>
      <c r="M291" s="152">
        <v>0.2</v>
      </c>
      <c r="N291" s="152"/>
      <c r="O291" s="153" t="s">
        <v>889</v>
      </c>
      <c r="P291" s="152"/>
      <c r="AA291">
        <v>13</v>
      </c>
      <c r="AB291" t="str">
        <f t="shared" si="23"/>
        <v/>
      </c>
      <c r="AC291" t="str">
        <f t="shared" si="22"/>
        <v/>
      </c>
      <c r="AD291">
        <f t="shared" si="24"/>
        <v>0</v>
      </c>
    </row>
    <row r="292" spans="1:30" x14ac:dyDescent="0.3">
      <c r="A292" s="152">
        <v>772</v>
      </c>
      <c r="B292" s="152" t="s">
        <v>365</v>
      </c>
      <c r="C292" s="152" t="s">
        <v>202</v>
      </c>
      <c r="D292" s="152" t="s">
        <v>206</v>
      </c>
      <c r="E292" s="152"/>
      <c r="F292" s="152" t="s">
        <v>313</v>
      </c>
      <c r="G292" s="152"/>
      <c r="H292" s="152" t="s">
        <v>206</v>
      </c>
      <c r="I292" s="152"/>
      <c r="J292" s="152" t="s">
        <v>30</v>
      </c>
      <c r="K292" s="152"/>
      <c r="L292" s="152"/>
      <c r="M292" s="152">
        <v>0.2</v>
      </c>
      <c r="N292" s="152"/>
      <c r="O292" s="153" t="s">
        <v>890</v>
      </c>
      <c r="P292" s="152"/>
      <c r="AA292">
        <v>14</v>
      </c>
      <c r="AB292" t="str">
        <f t="shared" si="23"/>
        <v/>
      </c>
      <c r="AC292" t="str">
        <f t="shared" si="22"/>
        <v/>
      </c>
      <c r="AD292">
        <f t="shared" si="24"/>
        <v>0</v>
      </c>
    </row>
    <row r="293" spans="1:30" x14ac:dyDescent="0.3">
      <c r="A293" s="152">
        <v>773</v>
      </c>
      <c r="B293" s="152" t="s">
        <v>366</v>
      </c>
      <c r="C293" s="152" t="s">
        <v>202</v>
      </c>
      <c r="D293" s="152" t="s">
        <v>206</v>
      </c>
      <c r="E293" s="152"/>
      <c r="F293" s="152" t="s">
        <v>313</v>
      </c>
      <c r="G293" s="152"/>
      <c r="H293" s="152" t="s">
        <v>206</v>
      </c>
      <c r="I293" s="152"/>
      <c r="J293" s="152" t="s">
        <v>30</v>
      </c>
      <c r="K293" s="152"/>
      <c r="L293" s="152"/>
      <c r="M293" s="152">
        <v>0.2</v>
      </c>
      <c r="N293" s="152"/>
      <c r="O293" s="153" t="s">
        <v>891</v>
      </c>
      <c r="P293" s="152"/>
      <c r="AA293">
        <v>15</v>
      </c>
      <c r="AB293" t="str">
        <f t="shared" si="23"/>
        <v/>
      </c>
      <c r="AC293" t="str">
        <f t="shared" si="22"/>
        <v/>
      </c>
      <c r="AD293">
        <f t="shared" si="24"/>
        <v>0</v>
      </c>
    </row>
    <row r="294" spans="1:30" x14ac:dyDescent="0.3">
      <c r="A294" s="152">
        <v>774</v>
      </c>
      <c r="B294" s="152" t="s">
        <v>367</v>
      </c>
      <c r="C294" s="152" t="s">
        <v>202</v>
      </c>
      <c r="D294" s="152" t="s">
        <v>206</v>
      </c>
      <c r="E294" s="152"/>
      <c r="F294" s="152" t="s">
        <v>313</v>
      </c>
      <c r="G294" s="152"/>
      <c r="H294" s="152" t="s">
        <v>206</v>
      </c>
      <c r="I294" s="152"/>
      <c r="J294" s="152" t="s">
        <v>30</v>
      </c>
      <c r="K294" s="152"/>
      <c r="L294" s="152"/>
      <c r="M294" s="152">
        <v>0.2</v>
      </c>
      <c r="N294" s="152"/>
      <c r="O294" s="153" t="s">
        <v>892</v>
      </c>
      <c r="P294" s="152"/>
      <c r="AA294">
        <v>16</v>
      </c>
      <c r="AB294" t="str">
        <f t="shared" si="23"/>
        <v/>
      </c>
      <c r="AC294" t="str">
        <f t="shared" si="22"/>
        <v/>
      </c>
      <c r="AD294">
        <f t="shared" si="24"/>
        <v>0</v>
      </c>
    </row>
    <row r="295" spans="1:30" x14ac:dyDescent="0.3">
      <c r="A295" s="152">
        <v>775</v>
      </c>
      <c r="B295" s="152" t="s">
        <v>368</v>
      </c>
      <c r="C295" s="152" t="s">
        <v>202</v>
      </c>
      <c r="D295" s="152" t="s">
        <v>206</v>
      </c>
      <c r="E295" s="152"/>
      <c r="F295" s="152" t="s">
        <v>313</v>
      </c>
      <c r="G295" s="152"/>
      <c r="H295" s="152" t="s">
        <v>206</v>
      </c>
      <c r="I295" s="152"/>
      <c r="J295" s="152" t="s">
        <v>30</v>
      </c>
      <c r="K295" s="152"/>
      <c r="L295" s="152"/>
      <c r="M295" s="152">
        <v>0.2</v>
      </c>
      <c r="N295" s="152"/>
      <c r="O295" s="153" t="s">
        <v>893</v>
      </c>
      <c r="P295" s="152"/>
      <c r="AA295">
        <v>17</v>
      </c>
      <c r="AB295" t="str">
        <f t="shared" si="23"/>
        <v/>
      </c>
      <c r="AC295" t="str">
        <f t="shared" si="22"/>
        <v/>
      </c>
      <c r="AD295">
        <f t="shared" si="24"/>
        <v>0</v>
      </c>
    </row>
    <row r="296" spans="1:30" x14ac:dyDescent="0.3">
      <c r="A296" s="152">
        <v>776</v>
      </c>
      <c r="B296" s="152" t="s">
        <v>369</v>
      </c>
      <c r="C296" s="152" t="s">
        <v>202</v>
      </c>
      <c r="D296" s="152" t="s">
        <v>206</v>
      </c>
      <c r="E296" s="152"/>
      <c r="F296" s="152" t="s">
        <v>313</v>
      </c>
      <c r="G296" s="152"/>
      <c r="H296" s="152" t="s">
        <v>206</v>
      </c>
      <c r="I296" s="152"/>
      <c r="J296" s="152" t="s">
        <v>30</v>
      </c>
      <c r="K296" s="152"/>
      <c r="L296" s="152"/>
      <c r="M296" s="152">
        <v>0.2</v>
      </c>
      <c r="N296" s="152"/>
      <c r="O296" s="153" t="s">
        <v>894</v>
      </c>
      <c r="P296" s="152"/>
      <c r="AA296">
        <v>18</v>
      </c>
      <c r="AB296" t="str">
        <f t="shared" si="23"/>
        <v/>
      </c>
      <c r="AC296" t="str">
        <f t="shared" si="22"/>
        <v/>
      </c>
      <c r="AD296">
        <f t="shared" si="24"/>
        <v>0</v>
      </c>
    </row>
    <row r="297" spans="1:30" x14ac:dyDescent="0.3">
      <c r="A297" s="152">
        <v>777</v>
      </c>
      <c r="B297" s="152" t="s">
        <v>370</v>
      </c>
      <c r="C297" s="152" t="s">
        <v>202</v>
      </c>
      <c r="D297" s="152" t="s">
        <v>206</v>
      </c>
      <c r="E297" s="152"/>
      <c r="F297" s="152" t="s">
        <v>217</v>
      </c>
      <c r="G297" s="152"/>
      <c r="H297" s="152" t="s">
        <v>206</v>
      </c>
      <c r="I297" s="152"/>
      <c r="J297" s="152" t="s">
        <v>30</v>
      </c>
      <c r="K297" s="152"/>
      <c r="L297" s="152"/>
      <c r="M297" s="152">
        <v>0.2</v>
      </c>
      <c r="N297" s="152"/>
      <c r="O297" s="153" t="s">
        <v>895</v>
      </c>
      <c r="P297" s="152"/>
      <c r="AA297">
        <v>19</v>
      </c>
      <c r="AB297" t="str">
        <f t="shared" si="23"/>
        <v/>
      </c>
      <c r="AC297" t="str">
        <f t="shared" si="22"/>
        <v/>
      </c>
      <c r="AD297">
        <f t="shared" si="24"/>
        <v>0</v>
      </c>
    </row>
    <row r="298" spans="1:30" x14ac:dyDescent="0.3">
      <c r="A298" s="152">
        <v>778</v>
      </c>
      <c r="B298" s="152" t="s">
        <v>371</v>
      </c>
      <c r="C298" s="152" t="s">
        <v>202</v>
      </c>
      <c r="D298" s="152" t="s">
        <v>206</v>
      </c>
      <c r="E298" s="152"/>
      <c r="F298" s="152" t="s">
        <v>313</v>
      </c>
      <c r="G298" s="152"/>
      <c r="H298" s="152" t="s">
        <v>206</v>
      </c>
      <c r="I298" s="152"/>
      <c r="J298" s="152" t="s">
        <v>30</v>
      </c>
      <c r="K298" s="152"/>
      <c r="L298" s="152"/>
      <c r="M298" s="152">
        <v>0.2</v>
      </c>
      <c r="N298" s="152"/>
      <c r="O298" s="153" t="s">
        <v>896</v>
      </c>
      <c r="P298" s="152"/>
      <c r="AA298">
        <v>20</v>
      </c>
      <c r="AB298" t="str">
        <f t="shared" si="23"/>
        <v/>
      </c>
      <c r="AC298" t="str">
        <f t="shared" si="22"/>
        <v/>
      </c>
      <c r="AD298">
        <f t="shared" si="24"/>
        <v>0</v>
      </c>
    </row>
    <row r="299" spans="1:30" x14ac:dyDescent="0.3">
      <c r="A299" s="152">
        <v>779</v>
      </c>
      <c r="B299" s="152" t="s">
        <v>372</v>
      </c>
      <c r="C299" s="152" t="s">
        <v>202</v>
      </c>
      <c r="D299" s="152" t="s">
        <v>206</v>
      </c>
      <c r="E299" s="152"/>
      <c r="F299" s="152" t="s">
        <v>313</v>
      </c>
      <c r="G299" s="152"/>
      <c r="H299" s="152" t="s">
        <v>206</v>
      </c>
      <c r="I299" s="152"/>
      <c r="J299" s="152" t="s">
        <v>30</v>
      </c>
      <c r="K299" s="152"/>
      <c r="L299" s="152"/>
      <c r="M299" s="152">
        <v>0.2</v>
      </c>
      <c r="N299" s="152"/>
      <c r="O299" s="153" t="s">
        <v>897</v>
      </c>
      <c r="P299" s="152"/>
      <c r="AA299">
        <v>21</v>
      </c>
      <c r="AB299" t="str">
        <f t="shared" si="23"/>
        <v/>
      </c>
      <c r="AC299" t="str">
        <f t="shared" si="22"/>
        <v/>
      </c>
      <c r="AD299">
        <f t="shared" si="24"/>
        <v>0</v>
      </c>
    </row>
    <row r="300" spans="1:30" x14ac:dyDescent="0.3">
      <c r="A300" s="152">
        <v>780</v>
      </c>
      <c r="B300" s="152" t="s">
        <v>373</v>
      </c>
      <c r="C300" s="152" t="s">
        <v>202</v>
      </c>
      <c r="D300" s="152" t="s">
        <v>206</v>
      </c>
      <c r="E300" s="152"/>
      <c r="F300" s="152" t="s">
        <v>313</v>
      </c>
      <c r="G300" s="152"/>
      <c r="H300" s="152" t="s">
        <v>206</v>
      </c>
      <c r="I300" s="152"/>
      <c r="J300" s="152" t="s">
        <v>30</v>
      </c>
      <c r="K300" s="152"/>
      <c r="L300" s="152"/>
      <c r="M300" s="152">
        <v>0.2</v>
      </c>
      <c r="N300" s="152"/>
      <c r="O300" s="153" t="s">
        <v>898</v>
      </c>
      <c r="P300" s="152"/>
      <c r="AA300">
        <v>22</v>
      </c>
      <c r="AB300" t="str">
        <f t="shared" si="23"/>
        <v/>
      </c>
      <c r="AC300" t="str">
        <f t="shared" si="22"/>
        <v/>
      </c>
      <c r="AD300">
        <f t="shared" si="24"/>
        <v>0</v>
      </c>
    </row>
    <row r="301" spans="1:30" x14ac:dyDescent="0.3">
      <c r="A301" s="152">
        <v>781</v>
      </c>
      <c r="B301" s="152" t="s">
        <v>374</v>
      </c>
      <c r="C301" s="152" t="s">
        <v>202</v>
      </c>
      <c r="D301" s="152" t="s">
        <v>206</v>
      </c>
      <c r="E301" s="152"/>
      <c r="F301" s="152" t="s">
        <v>313</v>
      </c>
      <c r="G301" s="152"/>
      <c r="H301" s="152" t="s">
        <v>206</v>
      </c>
      <c r="I301" s="152"/>
      <c r="J301" s="152" t="s">
        <v>30</v>
      </c>
      <c r="K301" s="152"/>
      <c r="L301" s="152"/>
      <c r="M301" s="152">
        <v>0.2</v>
      </c>
      <c r="N301" s="152"/>
      <c r="O301" s="153" t="s">
        <v>899</v>
      </c>
      <c r="P301" s="152"/>
      <c r="AA301">
        <v>23</v>
      </c>
      <c r="AB301" t="str">
        <f t="shared" si="23"/>
        <v/>
      </c>
      <c r="AC301" t="str">
        <f t="shared" si="22"/>
        <v/>
      </c>
      <c r="AD301">
        <f t="shared" ref="AD301:AD318" si="25">IF(AND(AC301&gt;0,AC301&lt;&gt;""),1,0)</f>
        <v>0</v>
      </c>
    </row>
    <row r="302" spans="1:30" x14ac:dyDescent="0.3">
      <c r="A302" s="152">
        <v>782</v>
      </c>
      <c r="B302" s="152" t="s">
        <v>375</v>
      </c>
      <c r="C302" s="152" t="s">
        <v>202</v>
      </c>
      <c r="D302" s="152" t="s">
        <v>206</v>
      </c>
      <c r="E302" s="152"/>
      <c r="F302" s="152" t="s">
        <v>313</v>
      </c>
      <c r="G302" s="152"/>
      <c r="H302" s="152" t="s">
        <v>206</v>
      </c>
      <c r="I302" s="152"/>
      <c r="J302" s="152" t="s">
        <v>30</v>
      </c>
      <c r="K302" s="152"/>
      <c r="L302" s="152"/>
      <c r="M302" s="152">
        <v>0.2</v>
      </c>
      <c r="N302" s="152"/>
      <c r="O302" s="153" t="s">
        <v>900</v>
      </c>
      <c r="P302" s="152"/>
      <c r="AA302">
        <v>24</v>
      </c>
      <c r="AB302" t="str">
        <f t="shared" si="23"/>
        <v/>
      </c>
      <c r="AC302" t="str">
        <f t="shared" si="22"/>
        <v/>
      </c>
      <c r="AD302">
        <f t="shared" si="25"/>
        <v>0</v>
      </c>
    </row>
    <row r="303" spans="1:30" x14ac:dyDescent="0.3">
      <c r="A303" s="152">
        <v>783</v>
      </c>
      <c r="B303" s="152" t="s">
        <v>376</v>
      </c>
      <c r="C303" s="152" t="s">
        <v>202</v>
      </c>
      <c r="D303" s="152" t="s">
        <v>206</v>
      </c>
      <c r="E303" s="152"/>
      <c r="F303" s="152" t="s">
        <v>313</v>
      </c>
      <c r="G303" s="152"/>
      <c r="H303" s="152" t="s">
        <v>206</v>
      </c>
      <c r="I303" s="152"/>
      <c r="J303" s="152" t="s">
        <v>30</v>
      </c>
      <c r="K303" s="152"/>
      <c r="L303" s="152"/>
      <c r="M303" s="152">
        <v>0.2</v>
      </c>
      <c r="N303" s="152"/>
      <c r="O303" s="153" t="s">
        <v>901</v>
      </c>
      <c r="P303" s="152"/>
      <c r="AA303">
        <v>25</v>
      </c>
      <c r="AB303" t="str">
        <f t="shared" si="23"/>
        <v/>
      </c>
      <c r="AC303" t="str">
        <f t="shared" si="22"/>
        <v/>
      </c>
      <c r="AD303">
        <f t="shared" si="25"/>
        <v>0</v>
      </c>
    </row>
    <row r="304" spans="1:30" x14ac:dyDescent="0.3">
      <c r="A304" s="152">
        <v>784</v>
      </c>
      <c r="B304" s="152" t="s">
        <v>377</v>
      </c>
      <c r="C304" s="152" t="s">
        <v>202</v>
      </c>
      <c r="D304" s="152" t="s">
        <v>206</v>
      </c>
      <c r="E304" s="152"/>
      <c r="F304" s="152" t="s">
        <v>313</v>
      </c>
      <c r="G304" s="152"/>
      <c r="H304" s="152" t="s">
        <v>206</v>
      </c>
      <c r="I304" s="152"/>
      <c r="J304" s="152" t="s">
        <v>30</v>
      </c>
      <c r="K304" s="152"/>
      <c r="L304" s="152"/>
      <c r="M304" s="152">
        <v>0.2</v>
      </c>
      <c r="N304" s="152"/>
      <c r="O304" s="153" t="s">
        <v>902</v>
      </c>
      <c r="P304" s="152"/>
      <c r="AA304">
        <v>26</v>
      </c>
      <c r="AB304" t="str">
        <f t="shared" si="23"/>
        <v/>
      </c>
      <c r="AC304" t="str">
        <f t="shared" si="22"/>
        <v/>
      </c>
      <c r="AD304">
        <f t="shared" si="25"/>
        <v>0</v>
      </c>
    </row>
    <row r="305" spans="1:30" x14ac:dyDescent="0.3">
      <c r="A305" s="152">
        <v>785</v>
      </c>
      <c r="B305" s="152" t="s">
        <v>378</v>
      </c>
      <c r="C305" s="152" t="s">
        <v>202</v>
      </c>
      <c r="D305" s="152" t="s">
        <v>206</v>
      </c>
      <c r="E305" s="152"/>
      <c r="F305" s="152" t="s">
        <v>313</v>
      </c>
      <c r="G305" s="152"/>
      <c r="H305" s="152" t="s">
        <v>206</v>
      </c>
      <c r="I305" s="152"/>
      <c r="J305" s="152" t="s">
        <v>30</v>
      </c>
      <c r="K305" s="152"/>
      <c r="L305" s="152"/>
      <c r="M305" s="152">
        <v>0.2</v>
      </c>
      <c r="N305" s="152"/>
      <c r="O305" s="153" t="s">
        <v>903</v>
      </c>
      <c r="P305" s="152"/>
      <c r="AA305">
        <v>27</v>
      </c>
      <c r="AB305" t="str">
        <f t="shared" si="23"/>
        <v/>
      </c>
      <c r="AC305" t="str">
        <f t="shared" si="22"/>
        <v/>
      </c>
      <c r="AD305">
        <f t="shared" si="25"/>
        <v>0</v>
      </c>
    </row>
    <row r="306" spans="1:30" x14ac:dyDescent="0.3">
      <c r="A306" s="152">
        <v>786</v>
      </c>
      <c r="B306" s="152" t="s">
        <v>379</v>
      </c>
      <c r="C306" s="152" t="s">
        <v>202</v>
      </c>
      <c r="D306" s="152" t="s">
        <v>206</v>
      </c>
      <c r="E306" s="152"/>
      <c r="F306" s="152" t="s">
        <v>313</v>
      </c>
      <c r="G306" s="152"/>
      <c r="H306" s="152" t="s">
        <v>206</v>
      </c>
      <c r="I306" s="152"/>
      <c r="J306" s="152" t="s">
        <v>30</v>
      </c>
      <c r="K306" s="152"/>
      <c r="L306" s="152"/>
      <c r="M306" s="152">
        <v>0.2</v>
      </c>
      <c r="N306" s="152"/>
      <c r="O306" s="153" t="s">
        <v>904</v>
      </c>
      <c r="P306" s="152"/>
      <c r="AA306">
        <v>28</v>
      </c>
      <c r="AB306" t="str">
        <f t="shared" si="23"/>
        <v/>
      </c>
      <c r="AC306" t="str">
        <f t="shared" si="22"/>
        <v/>
      </c>
      <c r="AD306">
        <f t="shared" si="25"/>
        <v>0</v>
      </c>
    </row>
    <row r="307" spans="1:30" x14ac:dyDescent="0.3">
      <c r="A307" s="152">
        <v>787</v>
      </c>
      <c r="B307" s="152" t="s">
        <v>380</v>
      </c>
      <c r="C307" s="152" t="s">
        <v>202</v>
      </c>
      <c r="D307" s="152" t="s">
        <v>206</v>
      </c>
      <c r="E307" s="152"/>
      <c r="F307" s="152" t="s">
        <v>313</v>
      </c>
      <c r="G307" s="152"/>
      <c r="H307" s="152" t="s">
        <v>206</v>
      </c>
      <c r="I307" s="152"/>
      <c r="J307" s="152" t="s">
        <v>30</v>
      </c>
      <c r="K307" s="152"/>
      <c r="L307" s="152"/>
      <c r="M307" s="152">
        <v>0.2</v>
      </c>
      <c r="N307" s="152"/>
      <c r="O307" s="153" t="s">
        <v>905</v>
      </c>
      <c r="P307" s="152"/>
      <c r="AA307">
        <v>29</v>
      </c>
      <c r="AB307" t="str">
        <f t="shared" si="23"/>
        <v/>
      </c>
      <c r="AC307" t="str">
        <f t="shared" si="22"/>
        <v/>
      </c>
      <c r="AD307">
        <f t="shared" si="25"/>
        <v>0</v>
      </c>
    </row>
    <row r="308" spans="1:30" x14ac:dyDescent="0.3">
      <c r="A308" s="152">
        <v>788</v>
      </c>
      <c r="B308" s="152" t="s">
        <v>381</v>
      </c>
      <c r="C308" s="152" t="s">
        <v>202</v>
      </c>
      <c r="D308" s="152" t="s">
        <v>206</v>
      </c>
      <c r="E308" s="152"/>
      <c r="F308" s="152" t="s">
        <v>313</v>
      </c>
      <c r="G308" s="152"/>
      <c r="H308" s="152" t="s">
        <v>206</v>
      </c>
      <c r="I308" s="152"/>
      <c r="J308" s="152" t="s">
        <v>30</v>
      </c>
      <c r="K308" s="152"/>
      <c r="L308" s="152"/>
      <c r="M308" s="152">
        <v>0.2</v>
      </c>
      <c r="N308" s="152"/>
      <c r="O308" s="153" t="s">
        <v>906</v>
      </c>
      <c r="P308" s="152"/>
      <c r="AA308">
        <v>30</v>
      </c>
      <c r="AB308" t="str">
        <f t="shared" si="23"/>
        <v/>
      </c>
      <c r="AC308" t="str">
        <f t="shared" si="22"/>
        <v/>
      </c>
      <c r="AD308">
        <f t="shared" si="25"/>
        <v>0</v>
      </c>
    </row>
    <row r="309" spans="1:30" x14ac:dyDescent="0.3">
      <c r="A309" s="152"/>
      <c r="B309" s="152"/>
      <c r="C309" s="152"/>
      <c r="D309" s="152"/>
      <c r="E309" s="152"/>
      <c r="F309" s="152"/>
      <c r="G309" s="152"/>
      <c r="H309" s="152"/>
      <c r="I309" s="152"/>
      <c r="J309" s="152"/>
      <c r="K309" s="152"/>
      <c r="L309" s="152"/>
      <c r="M309" s="152"/>
      <c r="N309" s="152"/>
      <c r="O309" s="153"/>
      <c r="P309" s="152"/>
      <c r="AA309">
        <v>31</v>
      </c>
      <c r="AB309" t="str">
        <f t="shared" si="23"/>
        <v/>
      </c>
      <c r="AC309" t="str">
        <f t="shared" si="22"/>
        <v/>
      </c>
      <c r="AD309">
        <f t="shared" si="25"/>
        <v>0</v>
      </c>
    </row>
    <row r="310" spans="1:30" x14ac:dyDescent="0.3">
      <c r="A310" s="152"/>
      <c r="B310" s="152"/>
      <c r="C310" s="152"/>
      <c r="D310" s="152"/>
      <c r="E310" s="152"/>
      <c r="F310" s="152"/>
      <c r="G310" s="152"/>
      <c r="H310" s="152"/>
      <c r="I310" s="152"/>
      <c r="J310" s="152"/>
      <c r="K310" s="152"/>
      <c r="L310" s="152"/>
      <c r="M310" s="152"/>
      <c r="N310" s="152"/>
      <c r="O310" s="153"/>
      <c r="P310" s="152"/>
      <c r="AA310">
        <v>32</v>
      </c>
      <c r="AB310" t="str">
        <f t="shared" si="23"/>
        <v/>
      </c>
      <c r="AC310" t="str">
        <f t="shared" si="22"/>
        <v/>
      </c>
      <c r="AD310">
        <f t="shared" si="25"/>
        <v>0</v>
      </c>
    </row>
    <row r="311" spans="1:30" x14ac:dyDescent="0.3">
      <c r="A311" s="152"/>
      <c r="B311" s="152"/>
      <c r="C311" s="152"/>
      <c r="D311" s="152"/>
      <c r="E311" s="152"/>
      <c r="F311" s="152"/>
      <c r="G311" s="152"/>
      <c r="H311" s="152"/>
      <c r="I311" s="152"/>
      <c r="J311" s="152"/>
      <c r="K311" s="152"/>
      <c r="L311" s="152"/>
      <c r="M311" s="152"/>
      <c r="N311" s="152"/>
      <c r="O311" s="153"/>
      <c r="P311" s="152"/>
      <c r="AA311">
        <v>33</v>
      </c>
      <c r="AB311" t="str">
        <f t="shared" si="23"/>
        <v/>
      </c>
      <c r="AC311" t="str">
        <f t="shared" si="22"/>
        <v/>
      </c>
      <c r="AD311">
        <f t="shared" si="25"/>
        <v>0</v>
      </c>
    </row>
    <row r="312" spans="1:30" x14ac:dyDescent="0.3">
      <c r="A312" s="152"/>
      <c r="B312" s="152"/>
      <c r="C312" s="152"/>
      <c r="D312" s="152"/>
      <c r="E312" s="152"/>
      <c r="F312" s="152"/>
      <c r="G312" s="152"/>
      <c r="H312" s="152"/>
      <c r="I312" s="152"/>
      <c r="J312" s="152"/>
      <c r="K312" s="152"/>
      <c r="L312" s="152"/>
      <c r="M312" s="152"/>
      <c r="N312" s="152"/>
      <c r="O312" s="153"/>
      <c r="P312" s="152"/>
      <c r="AA312">
        <v>34</v>
      </c>
      <c r="AB312" t="str">
        <f t="shared" si="23"/>
        <v/>
      </c>
      <c r="AC312" t="str">
        <f t="shared" si="22"/>
        <v/>
      </c>
      <c r="AD312">
        <f t="shared" si="25"/>
        <v>0</v>
      </c>
    </row>
    <row r="313" spans="1:30" x14ac:dyDescent="0.3">
      <c r="A313" s="152"/>
      <c r="B313" s="152"/>
      <c r="C313" s="152"/>
      <c r="D313" s="152"/>
      <c r="E313" s="152"/>
      <c r="F313" s="152"/>
      <c r="G313" s="152"/>
      <c r="H313" s="152"/>
      <c r="I313" s="152"/>
      <c r="J313" s="152"/>
      <c r="K313" s="152"/>
      <c r="L313" s="152"/>
      <c r="M313" s="152"/>
      <c r="N313" s="152"/>
      <c r="O313" s="153"/>
      <c r="P313" s="152"/>
      <c r="AA313">
        <v>35</v>
      </c>
      <c r="AB313" t="str">
        <f t="shared" si="23"/>
        <v/>
      </c>
      <c r="AC313" t="str">
        <f t="shared" si="22"/>
        <v/>
      </c>
      <c r="AD313">
        <f t="shared" si="25"/>
        <v>0</v>
      </c>
    </row>
    <row r="314" spans="1:30" x14ac:dyDescent="0.3">
      <c r="A314" s="152"/>
      <c r="B314" s="152"/>
      <c r="C314" s="152"/>
      <c r="D314" s="152"/>
      <c r="E314" s="152"/>
      <c r="F314" s="152"/>
      <c r="G314" s="152"/>
      <c r="H314" s="152"/>
      <c r="I314" s="152"/>
      <c r="J314" s="152"/>
      <c r="K314" s="152"/>
      <c r="L314" s="152"/>
      <c r="M314" s="152"/>
      <c r="N314" s="152"/>
      <c r="O314" s="153"/>
      <c r="P314" s="152"/>
      <c r="AA314">
        <v>36</v>
      </c>
      <c r="AB314" t="str">
        <f t="shared" si="23"/>
        <v/>
      </c>
      <c r="AC314" t="str">
        <f t="shared" si="22"/>
        <v/>
      </c>
      <c r="AD314">
        <f t="shared" si="25"/>
        <v>0</v>
      </c>
    </row>
    <row r="315" spans="1:30" x14ac:dyDescent="0.3">
      <c r="A315" s="152"/>
      <c r="B315" s="152"/>
      <c r="C315" s="152"/>
      <c r="D315" s="152"/>
      <c r="E315" s="152"/>
      <c r="F315" s="152"/>
      <c r="G315" s="152"/>
      <c r="H315" s="152"/>
      <c r="I315" s="152"/>
      <c r="J315" s="152"/>
      <c r="K315" s="152"/>
      <c r="L315" s="152"/>
      <c r="M315" s="152"/>
      <c r="N315" s="152"/>
      <c r="O315" s="153"/>
      <c r="P315" s="152"/>
      <c r="AA315">
        <v>37</v>
      </c>
      <c r="AB315" t="str">
        <f t="shared" si="23"/>
        <v/>
      </c>
      <c r="AC315" t="str">
        <f t="shared" si="22"/>
        <v/>
      </c>
      <c r="AD315">
        <f t="shared" si="25"/>
        <v>0</v>
      </c>
    </row>
    <row r="316" spans="1:30" x14ac:dyDescent="0.3">
      <c r="A316" s="152"/>
      <c r="B316" s="152"/>
      <c r="C316" s="152"/>
      <c r="D316" s="152"/>
      <c r="E316" s="152"/>
      <c r="F316" s="152"/>
      <c r="G316" s="152"/>
      <c r="H316" s="152"/>
      <c r="I316" s="152"/>
      <c r="J316" s="152"/>
      <c r="K316" s="152"/>
      <c r="L316" s="152"/>
      <c r="M316" s="152"/>
      <c r="N316" s="152"/>
      <c r="O316" s="153"/>
      <c r="P316" s="152"/>
      <c r="AA316">
        <v>38</v>
      </c>
      <c r="AB316" t="str">
        <f t="shared" si="23"/>
        <v/>
      </c>
      <c r="AC316" t="str">
        <f t="shared" si="22"/>
        <v/>
      </c>
      <c r="AD316">
        <f t="shared" si="25"/>
        <v>0</v>
      </c>
    </row>
    <row r="317" spans="1:30" x14ac:dyDescent="0.3">
      <c r="A317" s="152"/>
      <c r="B317" s="152"/>
      <c r="C317" s="152"/>
      <c r="D317" s="152"/>
      <c r="E317" s="152"/>
      <c r="F317" s="152"/>
      <c r="G317" s="152"/>
      <c r="H317" s="152"/>
      <c r="I317" s="152"/>
      <c r="J317" s="152"/>
      <c r="K317" s="152"/>
      <c r="L317" s="152"/>
      <c r="M317" s="152"/>
      <c r="N317" s="152"/>
      <c r="O317" s="153"/>
      <c r="P317" s="152"/>
      <c r="AA317">
        <v>39</v>
      </c>
      <c r="AB317" t="str">
        <f t="shared" si="23"/>
        <v/>
      </c>
      <c r="AC317" t="str">
        <f t="shared" si="22"/>
        <v/>
      </c>
      <c r="AD317">
        <f t="shared" si="25"/>
        <v>0</v>
      </c>
    </row>
    <row r="318" spans="1:30" x14ac:dyDescent="0.3">
      <c r="A318" s="152"/>
      <c r="B318" s="152"/>
      <c r="C318" s="152"/>
      <c r="D318" s="152"/>
      <c r="E318" s="152"/>
      <c r="F318" s="152"/>
      <c r="G318" s="152"/>
      <c r="H318" s="152"/>
      <c r="I318" s="152"/>
      <c r="J318" s="152"/>
      <c r="K318" s="152"/>
      <c r="L318" s="152"/>
      <c r="M318" s="152"/>
      <c r="N318" s="152"/>
      <c r="O318" s="153"/>
      <c r="P318" s="152"/>
      <c r="AA318">
        <v>40</v>
      </c>
      <c r="AB318" t="str">
        <f t="shared" si="23"/>
        <v/>
      </c>
      <c r="AC318" t="str">
        <f t="shared" si="22"/>
        <v/>
      </c>
      <c r="AD318">
        <f t="shared" si="25"/>
        <v>0</v>
      </c>
    </row>
    <row r="319" spans="1:30" x14ac:dyDescent="0.3">
      <c r="A319" s="152">
        <v>789</v>
      </c>
      <c r="B319" s="152" t="s">
        <v>382</v>
      </c>
      <c r="C319" s="152" t="s">
        <v>202</v>
      </c>
      <c r="D319" s="152" t="s">
        <v>206</v>
      </c>
      <c r="E319" s="152"/>
      <c r="F319" s="152" t="s">
        <v>313</v>
      </c>
      <c r="G319" s="152"/>
      <c r="H319" s="152" t="s">
        <v>206</v>
      </c>
      <c r="I319" s="152"/>
      <c r="J319" s="152" t="s">
        <v>30</v>
      </c>
      <c r="K319" s="152"/>
      <c r="L319" s="152"/>
      <c r="M319" s="152">
        <v>0.2</v>
      </c>
      <c r="N319" s="152"/>
      <c r="O319" s="153" t="s">
        <v>907</v>
      </c>
      <c r="P319" s="152"/>
    </row>
    <row r="320" spans="1:30" x14ac:dyDescent="0.3">
      <c r="A320" s="152">
        <v>790</v>
      </c>
      <c r="B320" s="152" t="s">
        <v>383</v>
      </c>
      <c r="C320" s="152" t="s">
        <v>202</v>
      </c>
      <c r="D320" s="152" t="s">
        <v>206</v>
      </c>
      <c r="E320" s="152"/>
      <c r="F320" s="152" t="s">
        <v>313</v>
      </c>
      <c r="G320" s="152"/>
      <c r="H320" s="152" t="s">
        <v>206</v>
      </c>
      <c r="I320" s="152"/>
      <c r="J320" s="152" t="s">
        <v>30</v>
      </c>
      <c r="K320" s="152"/>
      <c r="L320" s="152"/>
      <c r="M320" s="152">
        <v>0.2</v>
      </c>
      <c r="N320" s="152"/>
      <c r="O320" s="153" t="s">
        <v>908</v>
      </c>
      <c r="P320" s="152"/>
      <c r="AA320" t="s">
        <v>1057</v>
      </c>
      <c r="AD320" cm="1">
        <f t="array" ref="AD320">SUM(1/COUNTIF(AB279:AB318,AB279:AB318))</f>
        <v>1.0000000000000004</v>
      </c>
    </row>
    <row r="321" spans="1:36" x14ac:dyDescent="0.3">
      <c r="A321" s="152">
        <v>791</v>
      </c>
      <c r="B321" s="152" t="s">
        <v>384</v>
      </c>
      <c r="C321" s="152" t="s">
        <v>202</v>
      </c>
      <c r="D321" s="152" t="s">
        <v>206</v>
      </c>
      <c r="E321" s="152"/>
      <c r="F321" s="152" t="s">
        <v>313</v>
      </c>
      <c r="G321" s="152"/>
      <c r="H321" s="152" t="s">
        <v>206</v>
      </c>
      <c r="I321" s="152"/>
      <c r="J321" s="152" t="s">
        <v>30</v>
      </c>
      <c r="K321" s="152"/>
      <c r="L321" s="152"/>
      <c r="M321" s="152">
        <v>0.2</v>
      </c>
      <c r="N321" s="152"/>
      <c r="O321" s="153" t="s">
        <v>898</v>
      </c>
      <c r="P321" s="152"/>
      <c r="AA321" t="s">
        <v>1058</v>
      </c>
      <c r="AD321">
        <f>IF(COUNTIF(AB279:AB318,"")&gt;1,-1,0)</f>
        <v>-1</v>
      </c>
    </row>
    <row r="322" spans="1:36" x14ac:dyDescent="0.3">
      <c r="A322" s="152">
        <v>792</v>
      </c>
      <c r="B322" s="152" t="s">
        <v>385</v>
      </c>
      <c r="C322" s="152" t="s">
        <v>202</v>
      </c>
      <c r="D322" s="152" t="s">
        <v>206</v>
      </c>
      <c r="E322" s="152"/>
      <c r="F322" s="152" t="s">
        <v>313</v>
      </c>
      <c r="G322" s="152"/>
      <c r="H322" s="152" t="s">
        <v>206</v>
      </c>
      <c r="I322" s="152"/>
      <c r="J322" s="152" t="s">
        <v>30</v>
      </c>
      <c r="K322" s="152"/>
      <c r="L322" s="152"/>
      <c r="M322" s="152">
        <v>0.2</v>
      </c>
      <c r="N322" s="152"/>
      <c r="O322" s="153" t="s">
        <v>909</v>
      </c>
      <c r="P322" s="152"/>
      <c r="AA322" t="s">
        <v>1056</v>
      </c>
      <c r="AB322" s="146">
        <f>SUMIF('Rechner_ÖR2uHALM2C.1'!O51:O250,"X",'Rechner_ÖR2uHALM2C.1'!M51:M250)</f>
        <v>0</v>
      </c>
      <c r="AC322" t="str">
        <f>IF(AB322&gt;=10,"ja","nein")</f>
        <v>nein</v>
      </c>
      <c r="AD322">
        <f>IF(AC322="ja",-1,0)</f>
        <v>0</v>
      </c>
    </row>
    <row r="323" spans="1:36" x14ac:dyDescent="0.3">
      <c r="A323" s="152">
        <v>793</v>
      </c>
      <c r="B323" s="152" t="s">
        <v>386</v>
      </c>
      <c r="C323" s="152" t="s">
        <v>202</v>
      </c>
      <c r="D323" s="152" t="s">
        <v>206</v>
      </c>
      <c r="E323" s="152"/>
      <c r="F323" s="152" t="s">
        <v>313</v>
      </c>
      <c r="G323" s="152"/>
      <c r="H323" s="152" t="s">
        <v>206</v>
      </c>
      <c r="I323" s="152"/>
      <c r="J323" s="152" t="s">
        <v>30</v>
      </c>
      <c r="K323" s="152"/>
      <c r="L323" s="152"/>
      <c r="M323" s="152">
        <v>0.2</v>
      </c>
      <c r="N323" s="152"/>
      <c r="O323" s="153" t="s">
        <v>910</v>
      </c>
      <c r="P323" s="152"/>
      <c r="AA323" t="s">
        <v>1060</v>
      </c>
      <c r="AD323" s="147">
        <f>IF(AD320&gt;1,AD320+AD321+AD322,0)</f>
        <v>0</v>
      </c>
    </row>
    <row r="324" spans="1:36" x14ac:dyDescent="0.3">
      <c r="A324" s="152">
        <v>794</v>
      </c>
      <c r="B324" s="152" t="s">
        <v>387</v>
      </c>
      <c r="C324" s="152" t="s">
        <v>202</v>
      </c>
      <c r="D324" s="152" t="s">
        <v>206</v>
      </c>
      <c r="E324" s="152"/>
      <c r="F324" s="152" t="s">
        <v>313</v>
      </c>
      <c r="G324" s="152"/>
      <c r="H324" s="152" t="s">
        <v>206</v>
      </c>
      <c r="I324" s="152"/>
      <c r="J324" s="152" t="s">
        <v>30</v>
      </c>
      <c r="K324" s="152"/>
      <c r="L324" s="152"/>
      <c r="M324" s="152">
        <v>0.2</v>
      </c>
      <c r="N324" s="152"/>
      <c r="O324" s="153" t="s">
        <v>911</v>
      </c>
      <c r="P324" s="152"/>
      <c r="AA324" t="s">
        <v>1061</v>
      </c>
      <c r="AD324">
        <f>SUM(AD328:AD341)</f>
        <v>0</v>
      </c>
      <c r="AI324" t="s">
        <v>1069</v>
      </c>
      <c r="AJ324" cm="1">
        <f t="array" ref="AJ324">SUMPRODUCT((COUNTIF($AN$279:$AN$319,$AN$279:$AN$319)=2)/2)+SUMPRODUCT((COUNTIF($AN$279:$AN$319,$AN$279:$AN$319)=3)/3)+SUMPRODUCT((COUNTIF($AN$279:$AN$319,$AN$279:$AN$319)=4)/4)+SUMPRODUCT((COUNTIF($AN$279:$AN$319,$AN$279:$AN$319)=5)/5)+SUMPRODUCT((COUNTIF($AN$279:$AN$319,$AN$279:$AN$319)=6)/6)*SUMPRODUCT((COUNTIF($AN$279:$AN$319,$AN$279:$AN$319)=7)/7)+SUMPRODUCT((COUNTIF($AN$279:$AN$319,$AN$279:$AN$319)=8)/8)+SUMPRODUCT((COUNTIF($AN$279:$AN$319,$AN$279:$AN$319)=9)/9)+SUMPRODUCT((COUNTIF($AN$279:$AN$319,$AN$279:$AN$319)=10)/10)+SUMPRODUCT((COUNTIF($AN$279:$AN$319,$AN$279:$AN$319)=10)/10)+SUMPRODUCT((COUNTIF($AN$279:$AN$319,$AN$279:$AN$319)=11)/11)+SUMPRODUCT((COUNTIF($AN$279:$AN$319,$AN$279:$AN$319)=12)/12)</f>
        <v>0</v>
      </c>
    </row>
    <row r="325" spans="1:36" x14ac:dyDescent="0.3">
      <c r="A325" s="152">
        <v>795</v>
      </c>
      <c r="B325" s="152" t="s">
        <v>388</v>
      </c>
      <c r="C325" s="152" t="s">
        <v>202</v>
      </c>
      <c r="D325" s="152" t="s">
        <v>206</v>
      </c>
      <c r="E325" s="152"/>
      <c r="F325" s="152" t="s">
        <v>313</v>
      </c>
      <c r="G325" s="152"/>
      <c r="H325" s="152" t="s">
        <v>206</v>
      </c>
      <c r="I325" s="152"/>
      <c r="J325" s="152" t="s">
        <v>30</v>
      </c>
      <c r="K325" s="152"/>
      <c r="L325" s="152"/>
      <c r="M325" s="152">
        <v>0.2</v>
      </c>
      <c r="N325" s="152"/>
      <c r="O325" s="153" t="s">
        <v>912</v>
      </c>
      <c r="P325" s="152"/>
      <c r="AA325" t="s">
        <v>1062</v>
      </c>
      <c r="AD325" s="147">
        <f>AD323-AD324</f>
        <v>0</v>
      </c>
    </row>
    <row r="326" spans="1:36" x14ac:dyDescent="0.3">
      <c r="A326" s="152">
        <v>796</v>
      </c>
      <c r="B326" s="152" t="s">
        <v>389</v>
      </c>
      <c r="C326" s="152" t="s">
        <v>202</v>
      </c>
      <c r="D326" s="152" t="s">
        <v>206</v>
      </c>
      <c r="E326" s="152"/>
      <c r="F326" s="152" t="s">
        <v>313</v>
      </c>
      <c r="G326" s="152"/>
      <c r="H326" s="152" t="s">
        <v>206</v>
      </c>
      <c r="I326" s="152"/>
      <c r="J326" s="152" t="s">
        <v>30</v>
      </c>
      <c r="K326" s="152"/>
      <c r="L326" s="152"/>
      <c r="M326" s="152">
        <v>0.2</v>
      </c>
      <c r="N326" s="152"/>
      <c r="O326" s="153" t="s">
        <v>913</v>
      </c>
      <c r="P326" s="152"/>
    </row>
    <row r="327" spans="1:36" x14ac:dyDescent="0.3">
      <c r="A327" s="152">
        <v>797</v>
      </c>
      <c r="B327" s="152" t="s">
        <v>390</v>
      </c>
      <c r="C327" s="152" t="s">
        <v>202</v>
      </c>
      <c r="D327" s="152" t="s">
        <v>206</v>
      </c>
      <c r="E327" s="152"/>
      <c r="F327" s="152" t="s">
        <v>313</v>
      </c>
      <c r="G327" s="152"/>
      <c r="H327" s="152" t="s">
        <v>206</v>
      </c>
      <c r="I327" s="152"/>
      <c r="J327" s="152" t="s">
        <v>30</v>
      </c>
      <c r="K327" s="152"/>
      <c r="L327" s="152"/>
      <c r="M327" s="152">
        <v>0.2</v>
      </c>
      <c r="N327" s="152"/>
      <c r="O327" s="153" t="s">
        <v>914</v>
      </c>
      <c r="P327" s="152"/>
      <c r="AA327" t="s">
        <v>1063</v>
      </c>
      <c r="AB327" t="s">
        <v>1064</v>
      </c>
      <c r="AC327" t="s">
        <v>1065</v>
      </c>
      <c r="AD327" t="s">
        <v>1066</v>
      </c>
    </row>
    <row r="328" spans="1:36" x14ac:dyDescent="0.3">
      <c r="A328" s="152">
        <v>798</v>
      </c>
      <c r="B328" s="152" t="s">
        <v>391</v>
      </c>
      <c r="C328" s="152" t="s">
        <v>202</v>
      </c>
      <c r="D328" s="152" t="s">
        <v>206</v>
      </c>
      <c r="E328" s="152"/>
      <c r="F328" s="152" t="s">
        <v>313</v>
      </c>
      <c r="G328" s="152"/>
      <c r="H328" s="152" t="s">
        <v>206</v>
      </c>
      <c r="I328" s="152"/>
      <c r="J328" s="152" t="s">
        <v>30</v>
      </c>
      <c r="K328" s="152"/>
      <c r="L328" s="152"/>
      <c r="M328" s="152">
        <v>0.2</v>
      </c>
      <c r="N328" s="152"/>
      <c r="O328" s="153" t="s">
        <v>915</v>
      </c>
      <c r="P328" s="152"/>
      <c r="Z328" t="s">
        <v>1067</v>
      </c>
      <c r="AA328">
        <v>6</v>
      </c>
      <c r="AB328" t="str">
        <f>IF(COUNTIF($AN$279:$AN$299,AA328)&gt;0,"ja","nein")</f>
        <v>nein</v>
      </c>
      <c r="AC328">
        <f>'Rechner_ÖR2uHALM2C.1'!AJ6</f>
        <v>0</v>
      </c>
      <c r="AD328">
        <f>IF(AB328="nein",0,AC328)</f>
        <v>0</v>
      </c>
    </row>
    <row r="329" spans="1:36" x14ac:dyDescent="0.3">
      <c r="A329" s="152">
        <v>799</v>
      </c>
      <c r="B329" s="152" t="s">
        <v>392</v>
      </c>
      <c r="C329" s="152" t="s">
        <v>202</v>
      </c>
      <c r="D329" s="152" t="s">
        <v>206</v>
      </c>
      <c r="E329" s="152"/>
      <c r="F329" s="152" t="s">
        <v>313</v>
      </c>
      <c r="G329" s="152"/>
      <c r="H329" s="152" t="s">
        <v>206</v>
      </c>
      <c r="I329" s="152"/>
      <c r="J329" s="152" t="s">
        <v>30</v>
      </c>
      <c r="K329" s="152"/>
      <c r="L329" s="152"/>
      <c r="M329" s="152">
        <v>0.2</v>
      </c>
      <c r="N329" s="152"/>
      <c r="O329" s="153" t="s">
        <v>916</v>
      </c>
      <c r="P329" s="152"/>
      <c r="Z329" t="s">
        <v>1068</v>
      </c>
      <c r="AA329">
        <v>7</v>
      </c>
      <c r="AB329" t="str">
        <f t="shared" ref="AB329:AB341" si="26">IF(COUNTIF($AN$279:$AN$299,AA329)&gt;0,"ja","nein")</f>
        <v>nein</v>
      </c>
      <c r="AC329">
        <f>'Rechner_ÖR2uHALM2C.1'!AJ7</f>
        <v>0</v>
      </c>
      <c r="AD329">
        <f t="shared" ref="AD329:AD341" si="27">IF(AB329="nein",0,AC329)</f>
        <v>0</v>
      </c>
    </row>
    <row r="330" spans="1:36" x14ac:dyDescent="0.3">
      <c r="A330" s="152">
        <v>510</v>
      </c>
      <c r="B330" s="152" t="s">
        <v>393</v>
      </c>
      <c r="C330" s="152" t="s">
        <v>202</v>
      </c>
      <c r="D330" s="152" t="s">
        <v>206</v>
      </c>
      <c r="E330" s="152"/>
      <c r="F330" s="152" t="s">
        <v>313</v>
      </c>
      <c r="G330" s="152"/>
      <c r="H330" s="152" t="s">
        <v>206</v>
      </c>
      <c r="I330" s="152"/>
      <c r="J330" s="152" t="s">
        <v>30</v>
      </c>
      <c r="K330" s="152"/>
      <c r="L330" s="152"/>
      <c r="M330" s="152">
        <v>0.2</v>
      </c>
      <c r="N330" s="152"/>
      <c r="O330" s="153" t="s">
        <v>917</v>
      </c>
      <c r="P330" s="152"/>
      <c r="Z330" t="s">
        <v>573</v>
      </c>
      <c r="AA330" t="s">
        <v>731</v>
      </c>
      <c r="AB330" t="str">
        <f t="shared" si="26"/>
        <v>nein</v>
      </c>
      <c r="AC330">
        <f>'Rechner_ÖR2uHALM2C.1'!AJ9</f>
        <v>0</v>
      </c>
      <c r="AD330">
        <f t="shared" si="27"/>
        <v>0</v>
      </c>
    </row>
    <row r="331" spans="1:36" x14ac:dyDescent="0.3">
      <c r="A331" s="152">
        <v>511</v>
      </c>
      <c r="B331" s="152" t="s">
        <v>394</v>
      </c>
      <c r="C331" s="152" t="s">
        <v>202</v>
      </c>
      <c r="D331" s="152" t="s">
        <v>206</v>
      </c>
      <c r="E331" s="152"/>
      <c r="F331" s="152" t="s">
        <v>313</v>
      </c>
      <c r="G331" s="152"/>
      <c r="H331" s="152" t="s">
        <v>206</v>
      </c>
      <c r="I331" s="152"/>
      <c r="J331" s="152" t="s">
        <v>30</v>
      </c>
      <c r="K331" s="152"/>
      <c r="L331" s="152"/>
      <c r="M331" s="152">
        <v>0.2</v>
      </c>
      <c r="N331" s="152"/>
      <c r="O331" s="153" t="s">
        <v>918</v>
      </c>
      <c r="P331" s="152"/>
      <c r="Z331" t="s">
        <v>574</v>
      </c>
      <c r="AA331" t="s">
        <v>761</v>
      </c>
      <c r="AB331" t="str">
        <f t="shared" si="26"/>
        <v>nein</v>
      </c>
      <c r="AC331">
        <f>'Rechner_ÖR2uHALM2C.1'!AJ10</f>
        <v>0</v>
      </c>
      <c r="AD331">
        <f t="shared" si="27"/>
        <v>0</v>
      </c>
    </row>
    <row r="332" spans="1:36" x14ac:dyDescent="0.3">
      <c r="A332" s="152">
        <v>512</v>
      </c>
      <c r="B332" s="152" t="s">
        <v>395</v>
      </c>
      <c r="C332" s="152" t="s">
        <v>202</v>
      </c>
      <c r="D332" s="152" t="s">
        <v>206</v>
      </c>
      <c r="E332" s="152"/>
      <c r="F332" s="152" t="s">
        <v>213</v>
      </c>
      <c r="G332" s="152"/>
      <c r="H332" s="152" t="s">
        <v>206</v>
      </c>
      <c r="I332" s="152"/>
      <c r="J332" s="152" t="s">
        <v>30</v>
      </c>
      <c r="K332" s="152"/>
      <c r="L332" s="152"/>
      <c r="M332" s="152">
        <v>0.2</v>
      </c>
      <c r="N332" s="152"/>
      <c r="O332" s="153" t="s">
        <v>919</v>
      </c>
      <c r="P332" s="152"/>
      <c r="Z332" t="s">
        <v>953</v>
      </c>
      <c r="AA332" t="s">
        <v>753</v>
      </c>
      <c r="AB332" t="str">
        <f t="shared" si="26"/>
        <v>nein</v>
      </c>
      <c r="AC332">
        <f>'Rechner_ÖR2uHALM2C.1'!AJ11</f>
        <v>0</v>
      </c>
      <c r="AD332">
        <f t="shared" si="27"/>
        <v>0</v>
      </c>
    </row>
    <row r="333" spans="1:36" x14ac:dyDescent="0.3">
      <c r="A333" s="152">
        <v>513</v>
      </c>
      <c r="B333" s="152" t="s">
        <v>396</v>
      </c>
      <c r="C333" s="152" t="s">
        <v>202</v>
      </c>
      <c r="D333" s="152" t="s">
        <v>206</v>
      </c>
      <c r="E333" s="152"/>
      <c r="F333" s="152" t="s">
        <v>313</v>
      </c>
      <c r="G333" s="152"/>
      <c r="H333" s="152" t="s">
        <v>206</v>
      </c>
      <c r="I333" s="152"/>
      <c r="J333" s="152" t="s">
        <v>30</v>
      </c>
      <c r="K333" s="152"/>
      <c r="L333" s="152"/>
      <c r="M333" s="152">
        <v>0.2</v>
      </c>
      <c r="N333" s="152"/>
      <c r="O333" s="153" t="s">
        <v>920</v>
      </c>
      <c r="P333" s="152"/>
      <c r="Z333" t="s">
        <v>954</v>
      </c>
      <c r="AA333" t="s">
        <v>748</v>
      </c>
      <c r="AB333" t="str">
        <f t="shared" si="26"/>
        <v>nein</v>
      </c>
      <c r="AC333">
        <f>'Rechner_ÖR2uHALM2C.1'!AJ12</f>
        <v>0</v>
      </c>
      <c r="AD333">
        <f t="shared" si="27"/>
        <v>0</v>
      </c>
    </row>
    <row r="334" spans="1:36" x14ac:dyDescent="0.3">
      <c r="A334" s="152">
        <v>514</v>
      </c>
      <c r="B334" s="152" t="s">
        <v>397</v>
      </c>
      <c r="C334" s="152" t="s">
        <v>202</v>
      </c>
      <c r="D334" s="152" t="s">
        <v>206</v>
      </c>
      <c r="E334" s="152"/>
      <c r="F334" s="152" t="s">
        <v>313</v>
      </c>
      <c r="G334" s="152"/>
      <c r="H334" s="152" t="s">
        <v>206</v>
      </c>
      <c r="I334" s="152"/>
      <c r="J334" s="152" t="s">
        <v>30</v>
      </c>
      <c r="K334" s="152"/>
      <c r="L334" s="152"/>
      <c r="M334" s="152">
        <v>0.2</v>
      </c>
      <c r="N334" s="152"/>
      <c r="O334" s="153" t="s">
        <v>921</v>
      </c>
      <c r="P334" s="152"/>
      <c r="Z334" t="s">
        <v>955</v>
      </c>
      <c r="AA334" t="s">
        <v>739</v>
      </c>
      <c r="AB334" t="str">
        <f t="shared" si="26"/>
        <v>nein</v>
      </c>
      <c r="AC334">
        <f>'Rechner_ÖR2uHALM2C.1'!AJ13</f>
        <v>0</v>
      </c>
      <c r="AD334">
        <f t="shared" si="27"/>
        <v>0</v>
      </c>
    </row>
    <row r="335" spans="1:36" x14ac:dyDescent="0.3">
      <c r="A335" s="152">
        <v>515</v>
      </c>
      <c r="B335" s="152" t="s">
        <v>398</v>
      </c>
      <c r="C335" s="152" t="s">
        <v>202</v>
      </c>
      <c r="D335" s="152" t="s">
        <v>206</v>
      </c>
      <c r="E335" s="152"/>
      <c r="F335" s="152" t="s">
        <v>313</v>
      </c>
      <c r="G335" s="152"/>
      <c r="H335" s="152" t="s">
        <v>206</v>
      </c>
      <c r="I335" s="152"/>
      <c r="J335" s="152" t="s">
        <v>30</v>
      </c>
      <c r="K335" s="152"/>
      <c r="L335" s="152"/>
      <c r="M335" s="152">
        <v>0.2</v>
      </c>
      <c r="N335" s="152"/>
      <c r="O335" s="153" t="s">
        <v>922</v>
      </c>
      <c r="P335" s="152"/>
      <c r="Z335" t="s">
        <v>956</v>
      </c>
      <c r="AA335" t="s">
        <v>741</v>
      </c>
      <c r="AB335" t="str">
        <f t="shared" si="26"/>
        <v>nein</v>
      </c>
      <c r="AC335">
        <f>'Rechner_ÖR2uHALM2C.1'!AJ14</f>
        <v>0</v>
      </c>
      <c r="AD335">
        <f t="shared" si="27"/>
        <v>0</v>
      </c>
    </row>
    <row r="336" spans="1:36" x14ac:dyDescent="0.3">
      <c r="A336" s="152">
        <v>516</v>
      </c>
      <c r="B336" s="152" t="s">
        <v>399</v>
      </c>
      <c r="C336" s="152" t="s">
        <v>202</v>
      </c>
      <c r="D336" s="152" t="s">
        <v>206</v>
      </c>
      <c r="E336" s="152"/>
      <c r="F336" s="152" t="s">
        <v>313</v>
      </c>
      <c r="G336" s="152"/>
      <c r="H336" s="152" t="s">
        <v>206</v>
      </c>
      <c r="I336" s="152"/>
      <c r="J336" s="152" t="s">
        <v>30</v>
      </c>
      <c r="K336" s="152"/>
      <c r="L336" s="152"/>
      <c r="M336" s="152">
        <v>0.2</v>
      </c>
      <c r="N336" s="152"/>
      <c r="O336" s="153" t="s">
        <v>923</v>
      </c>
      <c r="P336" s="152"/>
      <c r="Z336" t="s">
        <v>957</v>
      </c>
      <c r="AA336" t="s">
        <v>719</v>
      </c>
      <c r="AB336" t="str">
        <f t="shared" si="26"/>
        <v>nein</v>
      </c>
      <c r="AC336">
        <f>'Rechner_ÖR2uHALM2C.1'!AJ15</f>
        <v>0</v>
      </c>
      <c r="AD336">
        <f t="shared" si="27"/>
        <v>0</v>
      </c>
    </row>
    <row r="337" spans="1:30" x14ac:dyDescent="0.3">
      <c r="A337" s="152">
        <v>517</v>
      </c>
      <c r="B337" s="152" t="s">
        <v>400</v>
      </c>
      <c r="C337" s="152" t="s">
        <v>202</v>
      </c>
      <c r="D337" s="152" t="s">
        <v>206</v>
      </c>
      <c r="E337" s="152"/>
      <c r="F337" s="152" t="s">
        <v>313</v>
      </c>
      <c r="G337" s="152"/>
      <c r="H337" s="152" t="s">
        <v>206</v>
      </c>
      <c r="I337" s="152"/>
      <c r="J337" s="152" t="s">
        <v>30</v>
      </c>
      <c r="K337" s="152"/>
      <c r="L337" s="152"/>
      <c r="M337" s="152">
        <v>0.2</v>
      </c>
      <c r="N337" s="152"/>
      <c r="O337" s="153" t="s">
        <v>924</v>
      </c>
      <c r="P337" s="152"/>
      <c r="Z337" t="s">
        <v>958</v>
      </c>
      <c r="AA337" t="s">
        <v>719</v>
      </c>
      <c r="AB337" t="str">
        <f t="shared" si="26"/>
        <v>nein</v>
      </c>
      <c r="AC337">
        <f>'Rechner_ÖR2uHALM2C.1'!AJ16</f>
        <v>0</v>
      </c>
      <c r="AD337">
        <f t="shared" si="27"/>
        <v>0</v>
      </c>
    </row>
    <row r="338" spans="1:30" x14ac:dyDescent="0.3">
      <c r="A338" s="152">
        <v>518</v>
      </c>
      <c r="B338" s="152" t="s">
        <v>401</v>
      </c>
      <c r="C338" s="152" t="s">
        <v>202</v>
      </c>
      <c r="D338" s="152" t="s">
        <v>206</v>
      </c>
      <c r="E338" s="152"/>
      <c r="F338" s="152" t="s">
        <v>313</v>
      </c>
      <c r="G338" s="152"/>
      <c r="H338" s="152" t="s">
        <v>206</v>
      </c>
      <c r="I338" s="152"/>
      <c r="J338" s="152" t="s">
        <v>30</v>
      </c>
      <c r="K338" s="152"/>
      <c r="L338" s="152"/>
      <c r="M338" s="152">
        <v>0.2</v>
      </c>
      <c r="N338" s="152"/>
      <c r="O338" s="153" t="s">
        <v>925</v>
      </c>
      <c r="P338" s="152"/>
      <c r="Z338" t="s">
        <v>959</v>
      </c>
      <c r="AA338" t="s">
        <v>734</v>
      </c>
      <c r="AB338" t="str">
        <f t="shared" si="26"/>
        <v>nein</v>
      </c>
      <c r="AC338">
        <f>'Rechner_ÖR2uHALM2C.1'!AJ17</f>
        <v>0</v>
      </c>
      <c r="AD338">
        <f t="shared" si="27"/>
        <v>0</v>
      </c>
    </row>
    <row r="339" spans="1:30" x14ac:dyDescent="0.3">
      <c r="A339" s="152">
        <v>519</v>
      </c>
      <c r="B339" s="152" t="s">
        <v>402</v>
      </c>
      <c r="C339" s="152" t="s">
        <v>202</v>
      </c>
      <c r="D339" s="152" t="s">
        <v>206</v>
      </c>
      <c r="E339" s="152"/>
      <c r="F339" s="152" t="s">
        <v>313</v>
      </c>
      <c r="G339" s="152"/>
      <c r="H339" s="152" t="s">
        <v>206</v>
      </c>
      <c r="I339" s="152"/>
      <c r="J339" s="152" t="s">
        <v>30</v>
      </c>
      <c r="K339" s="152"/>
      <c r="L339" s="152"/>
      <c r="M339" s="152">
        <v>0.2</v>
      </c>
      <c r="N339" s="152"/>
      <c r="O339" s="153" t="s">
        <v>926</v>
      </c>
      <c r="P339" s="152"/>
      <c r="Z339" t="s">
        <v>963</v>
      </c>
      <c r="AA339" s="29">
        <v>5</v>
      </c>
      <c r="AB339" t="str">
        <f t="shared" si="26"/>
        <v>nein</v>
      </c>
      <c r="AC339">
        <f>'Rechner_ÖR2uHALM2C.1'!AJ18</f>
        <v>0</v>
      </c>
      <c r="AD339">
        <f t="shared" si="27"/>
        <v>0</v>
      </c>
    </row>
    <row r="340" spans="1:30" x14ac:dyDescent="0.3">
      <c r="A340" s="152">
        <v>520</v>
      </c>
      <c r="B340" s="152" t="s">
        <v>403</v>
      </c>
      <c r="C340" s="152" t="s">
        <v>202</v>
      </c>
      <c r="D340" s="152" t="s">
        <v>206</v>
      </c>
      <c r="E340" s="152"/>
      <c r="F340" s="152" t="s">
        <v>313</v>
      </c>
      <c r="G340" s="152"/>
      <c r="H340" s="152" t="s">
        <v>206</v>
      </c>
      <c r="I340" s="152"/>
      <c r="J340" s="152" t="s">
        <v>30</v>
      </c>
      <c r="K340" s="152"/>
      <c r="L340" s="152"/>
      <c r="M340" s="152">
        <v>0.2</v>
      </c>
      <c r="N340" s="152"/>
      <c r="O340" s="153" t="s">
        <v>927</v>
      </c>
      <c r="P340" s="152"/>
      <c r="Z340" t="s">
        <v>1036</v>
      </c>
      <c r="AA340" s="29">
        <v>4</v>
      </c>
      <c r="AB340" t="str">
        <f t="shared" si="26"/>
        <v>nein</v>
      </c>
      <c r="AC340">
        <f>'Rechner_ÖR2uHALM2C.1'!AJ19</f>
        <v>0</v>
      </c>
      <c r="AD340">
        <f t="shared" si="27"/>
        <v>0</v>
      </c>
    </row>
    <row r="341" spans="1:30" x14ac:dyDescent="0.3">
      <c r="A341" s="152">
        <v>801</v>
      </c>
      <c r="B341" s="152" t="s">
        <v>404</v>
      </c>
      <c r="C341" s="152" t="s">
        <v>202</v>
      </c>
      <c r="D341" s="152" t="s">
        <v>206</v>
      </c>
      <c r="E341" s="152" t="s">
        <v>216</v>
      </c>
      <c r="F341" s="152" t="s">
        <v>405</v>
      </c>
      <c r="G341" s="152"/>
      <c r="H341" s="152"/>
      <c r="I341" s="152"/>
      <c r="J341" s="152"/>
      <c r="K341" s="152"/>
      <c r="L341" s="152"/>
      <c r="M341" s="152" t="s">
        <v>569</v>
      </c>
      <c r="N341" s="152"/>
      <c r="O341" s="153" t="s">
        <v>203</v>
      </c>
      <c r="P341" s="152"/>
      <c r="Z341" t="s">
        <v>1037</v>
      </c>
      <c r="AA341" s="29">
        <v>8</v>
      </c>
      <c r="AB341" t="str">
        <f t="shared" si="26"/>
        <v>nein</v>
      </c>
      <c r="AC341">
        <f>'Rechner_ÖR2uHALM2C.1'!AJ20</f>
        <v>0</v>
      </c>
      <c r="AD341">
        <f t="shared" si="27"/>
        <v>0</v>
      </c>
    </row>
    <row r="342" spans="1:30" x14ac:dyDescent="0.3">
      <c r="A342" s="152">
        <v>802</v>
      </c>
      <c r="B342" s="152" t="s">
        <v>406</v>
      </c>
      <c r="C342" s="152" t="s">
        <v>209</v>
      </c>
      <c r="D342" s="152" t="s">
        <v>206</v>
      </c>
      <c r="E342" s="152"/>
      <c r="F342" s="152" t="s">
        <v>405</v>
      </c>
      <c r="G342" s="152"/>
      <c r="H342" s="152" t="s">
        <v>206</v>
      </c>
      <c r="I342" s="152"/>
      <c r="J342" s="152"/>
      <c r="K342" s="152"/>
      <c r="L342" s="152"/>
      <c r="M342" s="152" t="s">
        <v>569</v>
      </c>
      <c r="N342" s="152"/>
      <c r="O342" s="153" t="s">
        <v>203</v>
      </c>
      <c r="P342" s="152"/>
    </row>
    <row r="343" spans="1:30" x14ac:dyDescent="0.3">
      <c r="A343" s="152">
        <v>803</v>
      </c>
      <c r="B343" s="152" t="s">
        <v>407</v>
      </c>
      <c r="C343" s="152" t="s">
        <v>202</v>
      </c>
      <c r="D343" s="152" t="s">
        <v>206</v>
      </c>
      <c r="E343" s="152"/>
      <c r="F343" s="152" t="s">
        <v>405</v>
      </c>
      <c r="G343" s="152"/>
      <c r="H343" s="152" t="s">
        <v>206</v>
      </c>
      <c r="I343" s="152"/>
      <c r="J343" s="152"/>
      <c r="K343" s="152"/>
      <c r="L343" s="152"/>
      <c r="M343" s="152" t="s">
        <v>569</v>
      </c>
      <c r="N343" s="152"/>
      <c r="O343" s="153" t="s">
        <v>734</v>
      </c>
      <c r="P343" s="152"/>
    </row>
    <row r="344" spans="1:30" x14ac:dyDescent="0.3">
      <c r="A344" s="152">
        <v>804</v>
      </c>
      <c r="B344" s="152" t="s">
        <v>408</v>
      </c>
      <c r="C344" s="152" t="s">
        <v>209</v>
      </c>
      <c r="D344" s="152" t="s">
        <v>206</v>
      </c>
      <c r="E344" s="152"/>
      <c r="F344" s="152" t="s">
        <v>405</v>
      </c>
      <c r="G344" s="152"/>
      <c r="H344" s="152" t="s">
        <v>206</v>
      </c>
      <c r="I344" s="152"/>
      <c r="J344" s="152"/>
      <c r="K344" s="152"/>
      <c r="L344" s="152"/>
      <c r="M344" s="152" t="s">
        <v>569</v>
      </c>
      <c r="N344" s="152"/>
      <c r="O344" s="153" t="s">
        <v>203</v>
      </c>
      <c r="P344" s="152"/>
    </row>
    <row r="345" spans="1:30" x14ac:dyDescent="0.3">
      <c r="A345" s="152">
        <v>805</v>
      </c>
      <c r="B345" s="152" t="s">
        <v>409</v>
      </c>
      <c r="C345" s="152" t="s">
        <v>209</v>
      </c>
      <c r="D345" s="152" t="s">
        <v>206</v>
      </c>
      <c r="E345" s="152"/>
      <c r="F345" s="152" t="s">
        <v>405</v>
      </c>
      <c r="G345" s="152"/>
      <c r="H345" s="152" t="s">
        <v>206</v>
      </c>
      <c r="I345" s="152"/>
      <c r="J345" s="152"/>
      <c r="K345" s="152"/>
      <c r="L345" s="152"/>
      <c r="M345" s="152" t="s">
        <v>569</v>
      </c>
      <c r="N345" s="152"/>
      <c r="O345" s="153" t="s">
        <v>209</v>
      </c>
      <c r="P345" s="152"/>
    </row>
    <row r="346" spans="1:30" x14ac:dyDescent="0.3">
      <c r="A346" s="152">
        <v>806</v>
      </c>
      <c r="B346" s="152" t="s">
        <v>410</v>
      </c>
      <c r="C346" s="152" t="s">
        <v>209</v>
      </c>
      <c r="D346" s="152" t="s">
        <v>206</v>
      </c>
      <c r="E346" s="152"/>
      <c r="F346" s="152" t="s">
        <v>405</v>
      </c>
      <c r="G346" s="152"/>
      <c r="H346" s="152" t="s">
        <v>206</v>
      </c>
      <c r="I346" s="152"/>
      <c r="J346" s="152"/>
      <c r="K346" s="152"/>
      <c r="L346" s="152"/>
      <c r="M346" s="152" t="s">
        <v>569</v>
      </c>
      <c r="N346" s="152"/>
      <c r="O346" s="153" t="s">
        <v>203</v>
      </c>
      <c r="P346" s="152"/>
    </row>
    <row r="347" spans="1:30" x14ac:dyDescent="0.3">
      <c r="A347" s="152">
        <v>852</v>
      </c>
      <c r="B347" s="152" t="s">
        <v>411</v>
      </c>
      <c r="C347" s="152" t="s">
        <v>209</v>
      </c>
      <c r="D347" s="152" t="s">
        <v>206</v>
      </c>
      <c r="E347" s="152"/>
      <c r="F347" s="152" t="s">
        <v>405</v>
      </c>
      <c r="G347" s="152"/>
      <c r="H347" s="152" t="s">
        <v>206</v>
      </c>
      <c r="I347" s="152"/>
      <c r="J347" s="152"/>
      <c r="K347" s="152"/>
      <c r="L347" s="152"/>
      <c r="M347" s="152" t="s">
        <v>569</v>
      </c>
      <c r="N347" s="152"/>
      <c r="O347" s="153" t="s">
        <v>203</v>
      </c>
      <c r="P347" s="152"/>
    </row>
    <row r="348" spans="1:30" x14ac:dyDescent="0.3">
      <c r="A348" s="152">
        <v>853</v>
      </c>
      <c r="B348" s="152" t="s">
        <v>412</v>
      </c>
      <c r="C348" s="152" t="s">
        <v>209</v>
      </c>
      <c r="D348" s="152" t="s">
        <v>206</v>
      </c>
      <c r="E348" s="152"/>
      <c r="F348" s="152" t="s">
        <v>405</v>
      </c>
      <c r="G348" s="152"/>
      <c r="H348" s="152" t="s">
        <v>206</v>
      </c>
      <c r="I348" s="152"/>
      <c r="J348" s="152"/>
      <c r="K348" s="152"/>
      <c r="L348" s="152"/>
      <c r="M348" s="152" t="s">
        <v>569</v>
      </c>
      <c r="N348" s="152"/>
      <c r="O348" s="153" t="s">
        <v>203</v>
      </c>
      <c r="P348" s="152"/>
    </row>
    <row r="349" spans="1:30" x14ac:dyDescent="0.3">
      <c r="A349" s="152">
        <v>854</v>
      </c>
      <c r="B349" s="152" t="s">
        <v>413</v>
      </c>
      <c r="C349" s="152" t="s">
        <v>209</v>
      </c>
      <c r="D349" s="152" t="s">
        <v>206</v>
      </c>
      <c r="E349" s="152"/>
      <c r="F349" s="152" t="s">
        <v>405</v>
      </c>
      <c r="G349" s="152"/>
      <c r="H349" s="152" t="s">
        <v>206</v>
      </c>
      <c r="I349" s="152"/>
      <c r="J349" s="152"/>
      <c r="K349" s="152"/>
      <c r="L349" s="152"/>
      <c r="M349" s="152" t="s">
        <v>569</v>
      </c>
      <c r="N349" s="152"/>
      <c r="O349" s="153" t="s">
        <v>203</v>
      </c>
      <c r="P349" s="152"/>
    </row>
    <row r="350" spans="1:30" x14ac:dyDescent="0.3">
      <c r="A350" s="152">
        <v>866</v>
      </c>
      <c r="B350" s="152" t="s">
        <v>414</v>
      </c>
      <c r="C350" s="152" t="s">
        <v>202</v>
      </c>
      <c r="D350" s="152" t="s">
        <v>206</v>
      </c>
      <c r="E350" s="152" t="s">
        <v>303</v>
      </c>
      <c r="F350" s="152" t="s">
        <v>979</v>
      </c>
      <c r="G350" s="152"/>
      <c r="H350" s="152" t="s">
        <v>206</v>
      </c>
      <c r="I350" s="152"/>
      <c r="J350" s="152" t="s">
        <v>30</v>
      </c>
      <c r="K350" s="152"/>
      <c r="L350" s="152"/>
      <c r="M350" s="152" t="s">
        <v>569</v>
      </c>
      <c r="N350" s="152"/>
      <c r="O350" s="153">
        <v>4</v>
      </c>
      <c r="P350" s="152"/>
    </row>
    <row r="351" spans="1:30" x14ac:dyDescent="0.3">
      <c r="A351" s="152">
        <v>871</v>
      </c>
      <c r="B351" s="152" t="s">
        <v>415</v>
      </c>
      <c r="C351" s="152" t="s">
        <v>202</v>
      </c>
      <c r="D351" s="152" t="s">
        <v>206</v>
      </c>
      <c r="E351" s="152"/>
      <c r="F351" s="152" t="s">
        <v>979</v>
      </c>
      <c r="G351" s="152"/>
      <c r="H351" s="152" t="s">
        <v>206</v>
      </c>
      <c r="I351" s="152"/>
      <c r="J351" s="152" t="s">
        <v>30</v>
      </c>
      <c r="K351" s="152"/>
      <c r="L351" s="152"/>
      <c r="M351" s="152" t="s">
        <v>569</v>
      </c>
      <c r="N351" s="152"/>
      <c r="O351" s="153">
        <v>4</v>
      </c>
      <c r="P351" s="152"/>
    </row>
    <row r="352" spans="1:30" x14ac:dyDescent="0.3">
      <c r="A352" s="152">
        <v>821</v>
      </c>
      <c r="B352" s="152" t="s">
        <v>416</v>
      </c>
      <c r="C352" s="152" t="s">
        <v>209</v>
      </c>
      <c r="D352" s="152" t="s">
        <v>206</v>
      </c>
      <c r="E352" s="152"/>
      <c r="F352" s="152" t="s">
        <v>417</v>
      </c>
      <c r="G352" s="152"/>
      <c r="H352" s="152" t="s">
        <v>206</v>
      </c>
      <c r="I352" s="152"/>
      <c r="J352" s="152"/>
      <c r="K352" s="152"/>
      <c r="L352" s="152"/>
      <c r="M352" s="152" t="s">
        <v>569</v>
      </c>
      <c r="N352" s="152"/>
      <c r="O352" s="153" t="s">
        <v>203</v>
      </c>
      <c r="P352" s="152"/>
    </row>
    <row r="353" spans="1:16" x14ac:dyDescent="0.3">
      <c r="A353" s="152">
        <v>822</v>
      </c>
      <c r="B353" s="152" t="s">
        <v>418</v>
      </c>
      <c r="C353" s="152" t="s">
        <v>209</v>
      </c>
      <c r="D353" s="152" t="s">
        <v>206</v>
      </c>
      <c r="E353" s="152"/>
      <c r="F353" s="152" t="s">
        <v>417</v>
      </c>
      <c r="G353" s="152"/>
      <c r="H353" s="152" t="s">
        <v>206</v>
      </c>
      <c r="I353" s="152"/>
      <c r="J353" s="152"/>
      <c r="K353" s="152"/>
      <c r="L353" s="152"/>
      <c r="M353" s="152">
        <v>0.03</v>
      </c>
      <c r="N353" s="152"/>
      <c r="O353" s="153" t="s">
        <v>203</v>
      </c>
      <c r="P353" s="152"/>
    </row>
    <row r="354" spans="1:16" x14ac:dyDescent="0.3">
      <c r="A354" s="152">
        <v>823</v>
      </c>
      <c r="B354" s="152" t="s">
        <v>419</v>
      </c>
      <c r="C354" s="152" t="s">
        <v>209</v>
      </c>
      <c r="D354" s="152" t="s">
        <v>206</v>
      </c>
      <c r="E354" s="152"/>
      <c r="F354" s="152" t="s">
        <v>417</v>
      </c>
      <c r="G354" s="152"/>
      <c r="H354" s="152"/>
      <c r="I354" s="152"/>
      <c r="J354" s="152"/>
      <c r="K354" s="152"/>
      <c r="L354" s="152"/>
      <c r="M354" s="152">
        <v>0.03</v>
      </c>
      <c r="N354" s="152"/>
      <c r="O354" s="153" t="s">
        <v>203</v>
      </c>
      <c r="P354" s="152"/>
    </row>
    <row r="355" spans="1:16" x14ac:dyDescent="0.3">
      <c r="A355" s="152">
        <v>824</v>
      </c>
      <c r="B355" s="152" t="s">
        <v>420</v>
      </c>
      <c r="C355" s="152" t="s">
        <v>209</v>
      </c>
      <c r="D355" s="152" t="s">
        <v>206</v>
      </c>
      <c r="E355" s="152"/>
      <c r="F355" s="152" t="s">
        <v>417</v>
      </c>
      <c r="G355" s="152"/>
      <c r="H355" s="152"/>
      <c r="I355" s="152"/>
      <c r="J355" s="152"/>
      <c r="K355" s="152"/>
      <c r="L355" s="152"/>
      <c r="M355" s="152">
        <v>0.03</v>
      </c>
      <c r="N355" s="152"/>
      <c r="O355" s="153" t="s">
        <v>203</v>
      </c>
      <c r="P355" s="152"/>
    </row>
    <row r="356" spans="1:16" x14ac:dyDescent="0.3">
      <c r="A356" s="152">
        <v>825</v>
      </c>
      <c r="B356" s="152" t="s">
        <v>421</v>
      </c>
      <c r="C356" s="152" t="s">
        <v>209</v>
      </c>
      <c r="D356" s="152" t="s">
        <v>206</v>
      </c>
      <c r="E356" s="152"/>
      <c r="F356" s="152" t="s">
        <v>417</v>
      </c>
      <c r="G356" s="152"/>
      <c r="H356" s="152"/>
      <c r="I356" s="152"/>
      <c r="J356" s="152"/>
      <c r="K356" s="152"/>
      <c r="L356" s="152"/>
      <c r="M356" s="152">
        <v>0.03</v>
      </c>
      <c r="N356" s="152"/>
      <c r="O356" s="153" t="s">
        <v>203</v>
      </c>
      <c r="P356" s="152"/>
    </row>
    <row r="357" spans="1:16" x14ac:dyDescent="0.3">
      <c r="A357" s="152">
        <v>826</v>
      </c>
      <c r="B357" s="152" t="s">
        <v>422</v>
      </c>
      <c r="C357" s="152" t="s">
        <v>209</v>
      </c>
      <c r="D357" s="152" t="s">
        <v>206</v>
      </c>
      <c r="E357" s="152"/>
      <c r="F357" s="152" t="s">
        <v>417</v>
      </c>
      <c r="G357" s="152"/>
      <c r="H357" s="152"/>
      <c r="I357" s="152"/>
      <c r="J357" s="152"/>
      <c r="K357" s="152"/>
      <c r="L357" s="152"/>
      <c r="M357" s="152">
        <v>0.03</v>
      </c>
      <c r="N357" s="152"/>
      <c r="O357" s="153" t="s">
        <v>203</v>
      </c>
      <c r="P357" s="152"/>
    </row>
    <row r="358" spans="1:16" x14ac:dyDescent="0.3">
      <c r="A358" s="152">
        <v>827</v>
      </c>
      <c r="B358" s="152" t="s">
        <v>423</v>
      </c>
      <c r="C358" s="152" t="s">
        <v>209</v>
      </c>
      <c r="D358" s="152" t="s">
        <v>206</v>
      </c>
      <c r="E358" s="152"/>
      <c r="F358" s="152" t="s">
        <v>417</v>
      </c>
      <c r="G358" s="152"/>
      <c r="H358" s="152" t="s">
        <v>206</v>
      </c>
      <c r="I358" s="152"/>
      <c r="J358" s="152"/>
      <c r="K358" s="152"/>
      <c r="L358" s="152"/>
      <c r="M358" s="152">
        <v>0.03</v>
      </c>
      <c r="N358" s="152"/>
      <c r="O358" s="153" t="s">
        <v>203</v>
      </c>
      <c r="P358" s="152"/>
    </row>
    <row r="359" spans="1:16" x14ac:dyDescent="0.3">
      <c r="A359" s="152">
        <v>828</v>
      </c>
      <c r="B359" s="152" t="s">
        <v>424</v>
      </c>
      <c r="C359" s="152" t="s">
        <v>209</v>
      </c>
      <c r="D359" s="152" t="s">
        <v>206</v>
      </c>
      <c r="E359" s="152"/>
      <c r="F359" s="152" t="s">
        <v>417</v>
      </c>
      <c r="G359" s="152"/>
      <c r="H359" s="152"/>
      <c r="I359" s="152"/>
      <c r="J359" s="152"/>
      <c r="K359" s="152"/>
      <c r="L359" s="152"/>
      <c r="M359" s="152">
        <v>0.03</v>
      </c>
      <c r="N359" s="152"/>
      <c r="O359" s="153" t="s">
        <v>203</v>
      </c>
      <c r="P359" s="152"/>
    </row>
    <row r="360" spans="1:16" x14ac:dyDescent="0.3">
      <c r="A360" s="152">
        <v>829</v>
      </c>
      <c r="B360" s="152" t="s">
        <v>425</v>
      </c>
      <c r="C360" s="152" t="s">
        <v>209</v>
      </c>
      <c r="D360" s="152" t="s">
        <v>206</v>
      </c>
      <c r="E360" s="152"/>
      <c r="F360" s="152" t="s">
        <v>417</v>
      </c>
      <c r="G360" s="152"/>
      <c r="H360" s="152" t="s">
        <v>206</v>
      </c>
      <c r="I360" s="152"/>
      <c r="J360" s="152"/>
      <c r="K360" s="152"/>
      <c r="L360" s="152"/>
      <c r="M360" s="152">
        <v>0.03</v>
      </c>
      <c r="N360" s="152"/>
      <c r="O360" s="153" t="s">
        <v>203</v>
      </c>
      <c r="P360" s="152"/>
    </row>
    <row r="361" spans="1:16" x14ac:dyDescent="0.3">
      <c r="A361" s="152">
        <v>830</v>
      </c>
      <c r="B361" s="152" t="s">
        <v>426</v>
      </c>
      <c r="C361" s="152" t="s">
        <v>209</v>
      </c>
      <c r="D361" s="152" t="s">
        <v>206</v>
      </c>
      <c r="E361" s="152"/>
      <c r="F361" s="152" t="s">
        <v>417</v>
      </c>
      <c r="G361" s="152"/>
      <c r="H361" s="152"/>
      <c r="I361" s="152"/>
      <c r="J361" s="152"/>
      <c r="K361" s="152"/>
      <c r="L361" s="152"/>
      <c r="M361" s="152">
        <v>0.03</v>
      </c>
      <c r="N361" s="152"/>
      <c r="O361" s="153" t="s">
        <v>203</v>
      </c>
      <c r="P361" s="152"/>
    </row>
    <row r="362" spans="1:16" x14ac:dyDescent="0.3">
      <c r="A362" s="152">
        <v>831</v>
      </c>
      <c r="B362" s="152" t="s">
        <v>427</v>
      </c>
      <c r="C362" s="152" t="s">
        <v>209</v>
      </c>
      <c r="D362" s="152" t="s">
        <v>206</v>
      </c>
      <c r="E362" s="152"/>
      <c r="F362" s="152" t="s">
        <v>417</v>
      </c>
      <c r="G362" s="152"/>
      <c r="H362" s="152"/>
      <c r="I362" s="152"/>
      <c r="J362" s="152"/>
      <c r="K362" s="152"/>
      <c r="L362" s="152"/>
      <c r="M362" s="152">
        <v>0.03</v>
      </c>
      <c r="N362" s="152"/>
      <c r="O362" s="153" t="s">
        <v>203</v>
      </c>
      <c r="P362" s="152"/>
    </row>
    <row r="363" spans="1:16" x14ac:dyDescent="0.3">
      <c r="A363" s="152">
        <v>832</v>
      </c>
      <c r="B363" s="152" t="s">
        <v>428</v>
      </c>
      <c r="C363" s="152" t="s">
        <v>209</v>
      </c>
      <c r="D363" s="152" t="s">
        <v>206</v>
      </c>
      <c r="E363" s="152"/>
      <c r="F363" s="152" t="s">
        <v>417</v>
      </c>
      <c r="G363" s="152"/>
      <c r="H363" s="152"/>
      <c r="I363" s="152"/>
      <c r="J363" s="152"/>
      <c r="K363" s="152"/>
      <c r="L363" s="152"/>
      <c r="M363" s="152">
        <v>0.03</v>
      </c>
      <c r="N363" s="152"/>
      <c r="O363" s="153" t="s">
        <v>203</v>
      </c>
      <c r="P363" s="152"/>
    </row>
    <row r="364" spans="1:16" x14ac:dyDescent="0.3">
      <c r="A364" s="152">
        <v>833</v>
      </c>
      <c r="B364" s="152" t="s">
        <v>429</v>
      </c>
      <c r="C364" s="152" t="s">
        <v>209</v>
      </c>
      <c r="D364" s="152" t="s">
        <v>206</v>
      </c>
      <c r="E364" s="152"/>
      <c r="F364" s="152" t="s">
        <v>417</v>
      </c>
      <c r="G364" s="152"/>
      <c r="H364" s="152" t="s">
        <v>206</v>
      </c>
      <c r="I364" s="152"/>
      <c r="J364" s="152"/>
      <c r="K364" s="152"/>
      <c r="L364" s="152"/>
      <c r="M364" s="152">
        <v>0.03</v>
      </c>
      <c r="N364" s="152"/>
      <c r="O364" s="153" t="s">
        <v>203</v>
      </c>
      <c r="P364" s="152"/>
    </row>
    <row r="365" spans="1:16" x14ac:dyDescent="0.3">
      <c r="A365" s="152">
        <v>834</v>
      </c>
      <c r="B365" s="152" t="s">
        <v>430</v>
      </c>
      <c r="C365" s="152" t="s">
        <v>209</v>
      </c>
      <c r="D365" s="152" t="s">
        <v>206</v>
      </c>
      <c r="E365" s="152"/>
      <c r="F365" s="152" t="s">
        <v>417</v>
      </c>
      <c r="G365" s="152"/>
      <c r="H365" s="152" t="s">
        <v>206</v>
      </c>
      <c r="I365" s="152"/>
      <c r="J365" s="152"/>
      <c r="K365" s="152"/>
      <c r="L365" s="152"/>
      <c r="M365" s="152">
        <v>0.03</v>
      </c>
      <c r="N365" s="152"/>
      <c r="O365" s="153" t="s">
        <v>203</v>
      </c>
      <c r="P365" s="152"/>
    </row>
    <row r="366" spans="1:16" x14ac:dyDescent="0.3">
      <c r="A366" s="152">
        <v>835</v>
      </c>
      <c r="B366" s="152" t="s">
        <v>431</v>
      </c>
      <c r="C366" s="152" t="s">
        <v>209</v>
      </c>
      <c r="D366" s="152" t="s">
        <v>206</v>
      </c>
      <c r="E366" s="152"/>
      <c r="F366" s="152" t="s">
        <v>417</v>
      </c>
      <c r="G366" s="152"/>
      <c r="H366" s="152"/>
      <c r="I366" s="152"/>
      <c r="J366" s="152"/>
      <c r="K366" s="152"/>
      <c r="L366" s="152"/>
      <c r="M366" s="152">
        <v>0.03</v>
      </c>
      <c r="N366" s="152"/>
      <c r="O366" s="153" t="s">
        <v>203</v>
      </c>
      <c r="P366" s="152"/>
    </row>
    <row r="367" spans="1:16" x14ac:dyDescent="0.3">
      <c r="A367" s="152">
        <v>836</v>
      </c>
      <c r="B367" s="152" t="s">
        <v>432</v>
      </c>
      <c r="C367" s="152" t="s">
        <v>209</v>
      </c>
      <c r="D367" s="152" t="s">
        <v>206</v>
      </c>
      <c r="E367" s="152"/>
      <c r="F367" s="152" t="s">
        <v>417</v>
      </c>
      <c r="G367" s="152"/>
      <c r="H367" s="152"/>
      <c r="I367" s="152"/>
      <c r="J367" s="152"/>
      <c r="K367" s="152"/>
      <c r="L367" s="152"/>
      <c r="M367" s="152">
        <v>0.03</v>
      </c>
      <c r="N367" s="152"/>
      <c r="O367" s="153" t="s">
        <v>203</v>
      </c>
      <c r="P367" s="152"/>
    </row>
    <row r="368" spans="1:16" x14ac:dyDescent="0.3">
      <c r="A368" s="152">
        <v>837</v>
      </c>
      <c r="B368" s="152" t="s">
        <v>433</v>
      </c>
      <c r="C368" s="152" t="s">
        <v>209</v>
      </c>
      <c r="D368" s="152" t="s">
        <v>206</v>
      </c>
      <c r="E368" s="152"/>
      <c r="F368" s="152" t="s">
        <v>417</v>
      </c>
      <c r="G368" s="152"/>
      <c r="H368" s="152"/>
      <c r="I368" s="152"/>
      <c r="J368" s="152"/>
      <c r="K368" s="152"/>
      <c r="L368" s="152"/>
      <c r="M368" s="152">
        <v>0.03</v>
      </c>
      <c r="N368" s="152"/>
      <c r="O368" s="153" t="s">
        <v>203</v>
      </c>
      <c r="P368" s="152"/>
    </row>
    <row r="369" spans="1:16" x14ac:dyDescent="0.3">
      <c r="A369" s="152">
        <v>838</v>
      </c>
      <c r="B369" s="152" t="s">
        <v>434</v>
      </c>
      <c r="C369" s="152" t="s">
        <v>209</v>
      </c>
      <c r="D369" s="152" t="s">
        <v>206</v>
      </c>
      <c r="E369" s="152"/>
      <c r="F369" s="152" t="s">
        <v>417</v>
      </c>
      <c r="G369" s="152"/>
      <c r="H369" s="152" t="s">
        <v>206</v>
      </c>
      <c r="I369" s="152"/>
      <c r="J369" s="152"/>
      <c r="K369" s="152"/>
      <c r="L369" s="152"/>
      <c r="M369" s="152">
        <v>0.03</v>
      </c>
      <c r="N369" s="152"/>
      <c r="O369" s="153" t="s">
        <v>203</v>
      </c>
      <c r="P369" s="152"/>
    </row>
    <row r="370" spans="1:16" x14ac:dyDescent="0.3">
      <c r="A370" s="152">
        <v>839</v>
      </c>
      <c r="B370" s="152" t="s">
        <v>435</v>
      </c>
      <c r="C370" s="152" t="s">
        <v>209</v>
      </c>
      <c r="D370" s="152" t="s">
        <v>206</v>
      </c>
      <c r="E370" s="152"/>
      <c r="F370" s="152" t="s">
        <v>417</v>
      </c>
      <c r="G370" s="152"/>
      <c r="H370" s="152" t="s">
        <v>206</v>
      </c>
      <c r="I370" s="152"/>
      <c r="J370" s="152"/>
      <c r="K370" s="152"/>
      <c r="L370" s="152"/>
      <c r="M370" s="152">
        <v>0.03</v>
      </c>
      <c r="N370" s="152"/>
      <c r="O370" s="153" t="s">
        <v>203</v>
      </c>
      <c r="P370" s="152"/>
    </row>
    <row r="371" spans="1:16" x14ac:dyDescent="0.3">
      <c r="A371" s="152">
        <v>840</v>
      </c>
      <c r="B371" s="152" t="s">
        <v>436</v>
      </c>
      <c r="C371" s="152" t="s">
        <v>209</v>
      </c>
      <c r="D371" s="152" t="s">
        <v>206</v>
      </c>
      <c r="E371" s="152"/>
      <c r="F371" s="152" t="s">
        <v>417</v>
      </c>
      <c r="G371" s="152"/>
      <c r="H371" s="152"/>
      <c r="I371" s="152"/>
      <c r="J371" s="152"/>
      <c r="K371" s="152"/>
      <c r="L371" s="152"/>
      <c r="M371" s="152">
        <v>0.03</v>
      </c>
      <c r="N371" s="152"/>
      <c r="O371" s="153" t="s">
        <v>203</v>
      </c>
      <c r="P371" s="152"/>
    </row>
    <row r="372" spans="1:16" x14ac:dyDescent="0.3">
      <c r="A372" s="152">
        <v>841</v>
      </c>
      <c r="B372" s="152" t="s">
        <v>437</v>
      </c>
      <c r="C372" s="152" t="s">
        <v>209</v>
      </c>
      <c r="D372" s="152" t="s">
        <v>206</v>
      </c>
      <c r="E372" s="152"/>
      <c r="F372" s="152" t="s">
        <v>417</v>
      </c>
      <c r="G372" s="152"/>
      <c r="H372" s="152" t="s">
        <v>206</v>
      </c>
      <c r="I372" s="152"/>
      <c r="J372" s="152"/>
      <c r="K372" s="152"/>
      <c r="L372" s="152"/>
      <c r="M372" s="152">
        <v>0.13</v>
      </c>
      <c r="N372" s="152"/>
      <c r="O372" s="153" t="s">
        <v>203</v>
      </c>
      <c r="P372" s="152"/>
    </row>
    <row r="373" spans="1:16" x14ac:dyDescent="0.3">
      <c r="A373" s="152">
        <v>842</v>
      </c>
      <c r="B373" s="152" t="s">
        <v>438</v>
      </c>
      <c r="C373" s="152" t="s">
        <v>209</v>
      </c>
      <c r="D373" s="152" t="s">
        <v>206</v>
      </c>
      <c r="E373" s="152"/>
      <c r="F373" s="152" t="s">
        <v>417</v>
      </c>
      <c r="G373" s="152"/>
      <c r="H373" s="152" t="s">
        <v>206</v>
      </c>
      <c r="I373" s="152"/>
      <c r="J373" s="152"/>
      <c r="K373" s="152"/>
      <c r="L373" s="152"/>
      <c r="M373" s="152">
        <v>0.31</v>
      </c>
      <c r="N373" s="152"/>
      <c r="O373" s="153" t="s">
        <v>203</v>
      </c>
      <c r="P373" s="152"/>
    </row>
    <row r="374" spans="1:16" x14ac:dyDescent="0.3">
      <c r="A374" s="152">
        <v>843</v>
      </c>
      <c r="B374" s="152" t="s">
        <v>439</v>
      </c>
      <c r="C374" s="152" t="s">
        <v>209</v>
      </c>
      <c r="D374" s="152" t="s">
        <v>206</v>
      </c>
      <c r="E374" s="152"/>
      <c r="F374" s="152" t="s">
        <v>417</v>
      </c>
      <c r="G374" s="152"/>
      <c r="H374" s="152"/>
      <c r="I374" s="152"/>
      <c r="J374" s="152"/>
      <c r="K374" s="152"/>
      <c r="L374" s="152"/>
      <c r="M374" s="152">
        <v>0.31</v>
      </c>
      <c r="N374" s="152"/>
      <c r="O374" s="153" t="s">
        <v>203</v>
      </c>
      <c r="P374" s="152"/>
    </row>
    <row r="375" spans="1:16" x14ac:dyDescent="0.3">
      <c r="A375" s="152">
        <v>844</v>
      </c>
      <c r="B375" s="152" t="s">
        <v>440</v>
      </c>
      <c r="C375" s="152" t="s">
        <v>202</v>
      </c>
      <c r="D375" s="152" t="s">
        <v>206</v>
      </c>
      <c r="E375" s="152"/>
      <c r="F375" s="152" t="s">
        <v>219</v>
      </c>
      <c r="G375" s="152"/>
      <c r="H375" s="152"/>
      <c r="I375" s="152"/>
      <c r="J375" s="152"/>
      <c r="K375" s="152"/>
      <c r="L375" s="152"/>
      <c r="M375" s="152">
        <v>0.31</v>
      </c>
      <c r="N375" s="152"/>
      <c r="O375" s="153" t="s">
        <v>203</v>
      </c>
      <c r="P375" s="152"/>
    </row>
    <row r="376" spans="1:16" x14ac:dyDescent="0.3">
      <c r="A376" s="152">
        <v>845</v>
      </c>
      <c r="B376" s="152" t="s">
        <v>441</v>
      </c>
      <c r="C376" s="152" t="s">
        <v>209</v>
      </c>
      <c r="D376" s="152" t="s">
        <v>206</v>
      </c>
      <c r="E376" s="152"/>
      <c r="F376" s="152" t="s">
        <v>417</v>
      </c>
      <c r="G376" s="152"/>
      <c r="H376" s="152" t="s">
        <v>206</v>
      </c>
      <c r="I376" s="152"/>
      <c r="J376" s="152"/>
      <c r="K376" s="152"/>
      <c r="L376" s="152"/>
      <c r="M376" s="152">
        <v>0.31</v>
      </c>
      <c r="N376" s="152"/>
      <c r="O376" s="153" t="s">
        <v>203</v>
      </c>
      <c r="P376" s="152"/>
    </row>
    <row r="377" spans="1:16" x14ac:dyDescent="0.3">
      <c r="A377" s="152">
        <v>846</v>
      </c>
      <c r="B377" s="152" t="s">
        <v>442</v>
      </c>
      <c r="C377" s="152" t="s">
        <v>209</v>
      </c>
      <c r="D377" s="152" t="s">
        <v>206</v>
      </c>
      <c r="E377" s="152"/>
      <c r="F377" s="152" t="s">
        <v>417</v>
      </c>
      <c r="G377" s="152"/>
      <c r="H377" s="152" t="s">
        <v>206</v>
      </c>
      <c r="I377" s="152"/>
      <c r="J377" s="152"/>
      <c r="K377" s="152"/>
      <c r="L377" s="152"/>
      <c r="M377" s="152">
        <v>0.31</v>
      </c>
      <c r="N377" s="152"/>
      <c r="O377" s="153" t="s">
        <v>203</v>
      </c>
      <c r="P377" s="152"/>
    </row>
    <row r="378" spans="1:16" x14ac:dyDescent="0.3">
      <c r="A378" s="152">
        <v>847</v>
      </c>
      <c r="B378" s="152" t="s">
        <v>443</v>
      </c>
      <c r="C378" s="152" t="s">
        <v>209</v>
      </c>
      <c r="D378" s="152" t="s">
        <v>206</v>
      </c>
      <c r="E378" s="152"/>
      <c r="F378" s="152" t="s">
        <v>417</v>
      </c>
      <c r="G378" s="152"/>
      <c r="H378" s="152"/>
      <c r="I378" s="152"/>
      <c r="J378" s="152"/>
      <c r="K378" s="152"/>
      <c r="L378" s="152"/>
      <c r="M378" s="152">
        <v>0.31</v>
      </c>
      <c r="N378" s="152"/>
      <c r="O378" s="153" t="s">
        <v>203</v>
      </c>
      <c r="P378" s="152" t="s">
        <v>533</v>
      </c>
    </row>
    <row r="379" spans="1:16" x14ac:dyDescent="0.3">
      <c r="A379" s="152">
        <v>848</v>
      </c>
      <c r="B379" s="152" t="s">
        <v>444</v>
      </c>
      <c r="C379" s="152" t="s">
        <v>209</v>
      </c>
      <c r="D379" s="152" t="s">
        <v>206</v>
      </c>
      <c r="E379" s="152"/>
      <c r="F379" s="152" t="s">
        <v>417</v>
      </c>
      <c r="G379" s="152"/>
      <c r="H379" s="152" t="s">
        <v>206</v>
      </c>
      <c r="I379" s="152"/>
      <c r="J379" s="152"/>
      <c r="K379" s="152"/>
      <c r="L379" s="152"/>
      <c r="M379" s="152">
        <v>0.31</v>
      </c>
      <c r="N379" s="152"/>
      <c r="O379" s="153" t="s">
        <v>203</v>
      </c>
      <c r="P379" s="152" t="s">
        <v>531</v>
      </c>
    </row>
    <row r="380" spans="1:16" x14ac:dyDescent="0.3">
      <c r="A380" s="152">
        <v>849</v>
      </c>
      <c r="B380" s="152" t="s">
        <v>445</v>
      </c>
      <c r="C380" s="152" t="s">
        <v>549</v>
      </c>
      <c r="D380" s="152" t="s">
        <v>206</v>
      </c>
      <c r="E380" s="152"/>
      <c r="F380" s="152" t="s">
        <v>219</v>
      </c>
      <c r="G380" s="152"/>
      <c r="H380" s="152" t="s">
        <v>206</v>
      </c>
      <c r="I380" s="152"/>
      <c r="J380" s="152"/>
      <c r="K380" s="152"/>
      <c r="L380" s="152"/>
      <c r="M380" s="152" t="s">
        <v>569</v>
      </c>
      <c r="N380" s="152"/>
      <c r="O380" s="153">
        <v>3</v>
      </c>
      <c r="P380" s="152" t="s">
        <v>532</v>
      </c>
    </row>
    <row r="381" spans="1:16" x14ac:dyDescent="0.3">
      <c r="A381" s="152">
        <v>850</v>
      </c>
      <c r="B381" s="152" t="s">
        <v>446</v>
      </c>
      <c r="C381" s="152" t="s">
        <v>209</v>
      </c>
      <c r="D381" s="152" t="s">
        <v>206</v>
      </c>
      <c r="E381" s="152"/>
      <c r="F381" s="152" t="s">
        <v>417</v>
      </c>
      <c r="G381" s="152"/>
      <c r="H381" s="152"/>
      <c r="I381" s="152"/>
      <c r="J381" s="152"/>
      <c r="K381" s="152"/>
      <c r="L381" s="152"/>
      <c r="M381" s="152" t="s">
        <v>569</v>
      </c>
      <c r="N381" s="152"/>
      <c r="O381" s="153" t="s">
        <v>203</v>
      </c>
      <c r="P381" s="152" t="s">
        <v>534</v>
      </c>
    </row>
    <row r="382" spans="1:16" x14ac:dyDescent="0.3">
      <c r="A382" s="152">
        <v>851</v>
      </c>
      <c r="B382" s="152" t="s">
        <v>447</v>
      </c>
      <c r="C382" s="152" t="s">
        <v>209</v>
      </c>
      <c r="D382" s="152" t="s">
        <v>206</v>
      </c>
      <c r="E382" s="152"/>
      <c r="F382" s="152" t="s">
        <v>417</v>
      </c>
      <c r="G382" s="152"/>
      <c r="H382" s="152" t="s">
        <v>206</v>
      </c>
      <c r="I382" s="152"/>
      <c r="J382" s="152"/>
      <c r="K382" s="152"/>
      <c r="L382" s="152"/>
      <c r="M382" s="152" t="s">
        <v>569</v>
      </c>
      <c r="N382" s="152"/>
      <c r="O382" s="153" t="s">
        <v>203</v>
      </c>
      <c r="P382" s="152" t="s">
        <v>535</v>
      </c>
    </row>
    <row r="383" spans="1:16" x14ac:dyDescent="0.3">
      <c r="A383" s="152">
        <v>855</v>
      </c>
      <c r="B383" s="152" t="s">
        <v>448</v>
      </c>
      <c r="C383" s="152" t="s">
        <v>209</v>
      </c>
      <c r="D383" s="152" t="s">
        <v>206</v>
      </c>
      <c r="E383" s="152" t="s">
        <v>216</v>
      </c>
      <c r="F383" s="152" t="s">
        <v>417</v>
      </c>
      <c r="G383" s="152"/>
      <c r="H383" s="152"/>
      <c r="I383" s="152"/>
      <c r="J383" s="152"/>
      <c r="K383" s="152"/>
      <c r="L383" s="152"/>
      <c r="M383" s="152" t="s">
        <v>569</v>
      </c>
      <c r="N383" s="152"/>
      <c r="O383" s="153" t="s">
        <v>203</v>
      </c>
      <c r="P383" s="152"/>
    </row>
    <row r="384" spans="1:16" x14ac:dyDescent="0.3">
      <c r="A384" s="152">
        <v>856</v>
      </c>
      <c r="B384" s="152" t="s">
        <v>449</v>
      </c>
      <c r="C384" s="152" t="s">
        <v>209</v>
      </c>
      <c r="D384" s="152" t="s">
        <v>206</v>
      </c>
      <c r="E384" s="152"/>
      <c r="F384" s="152" t="s">
        <v>417</v>
      </c>
      <c r="G384" s="152"/>
      <c r="H384" s="152" t="s">
        <v>206</v>
      </c>
      <c r="I384" s="152"/>
      <c r="J384" s="152"/>
      <c r="K384" s="152"/>
      <c r="L384" s="152"/>
      <c r="M384" s="152">
        <v>0.43</v>
      </c>
      <c r="N384" s="152"/>
      <c r="O384" s="153" t="s">
        <v>203</v>
      </c>
      <c r="P384" s="152"/>
    </row>
    <row r="385" spans="1:16" x14ac:dyDescent="0.3">
      <c r="A385" s="152">
        <v>857</v>
      </c>
      <c r="B385" s="152" t="s">
        <v>450</v>
      </c>
      <c r="C385" s="152" t="s">
        <v>209</v>
      </c>
      <c r="D385" s="152" t="s">
        <v>206</v>
      </c>
      <c r="E385" s="152"/>
      <c r="F385" s="152" t="s">
        <v>417</v>
      </c>
      <c r="G385" s="152"/>
      <c r="H385" s="152"/>
      <c r="I385" s="152"/>
      <c r="J385" s="152"/>
      <c r="K385" s="152"/>
      <c r="L385" s="152"/>
      <c r="M385" s="152" t="s">
        <v>569</v>
      </c>
      <c r="N385" s="152"/>
      <c r="O385" s="153" t="s">
        <v>203</v>
      </c>
      <c r="P385" s="152"/>
    </row>
    <row r="386" spans="1:16" x14ac:dyDescent="0.3">
      <c r="A386" s="152">
        <v>858</v>
      </c>
      <c r="B386" s="152" t="s">
        <v>451</v>
      </c>
      <c r="C386" s="152" t="s">
        <v>209</v>
      </c>
      <c r="D386" s="152" t="s">
        <v>206</v>
      </c>
      <c r="E386" s="152"/>
      <c r="F386" s="152" t="s">
        <v>417</v>
      </c>
      <c r="G386" s="152"/>
      <c r="H386" s="152"/>
      <c r="I386" s="152"/>
      <c r="J386" s="152"/>
      <c r="K386" s="152"/>
      <c r="L386" s="152"/>
      <c r="M386" s="152" t="s">
        <v>569</v>
      </c>
      <c r="N386" s="152"/>
      <c r="O386" s="153" t="s">
        <v>203</v>
      </c>
      <c r="P386" s="152"/>
    </row>
    <row r="387" spans="1:16" x14ac:dyDescent="0.3">
      <c r="A387" s="152">
        <v>859</v>
      </c>
      <c r="B387" s="152" t="s">
        <v>452</v>
      </c>
      <c r="C387" s="152" t="s">
        <v>202</v>
      </c>
      <c r="D387" s="152" t="s">
        <v>206</v>
      </c>
      <c r="E387" s="152"/>
      <c r="F387" s="152" t="s">
        <v>219</v>
      </c>
      <c r="G387" s="152"/>
      <c r="H387" s="152"/>
      <c r="I387" s="152"/>
      <c r="J387" s="152"/>
      <c r="K387" s="152"/>
      <c r="L387" s="152"/>
      <c r="M387" s="152" t="s">
        <v>569</v>
      </c>
      <c r="N387" s="152"/>
      <c r="O387" s="153" t="s">
        <v>203</v>
      </c>
      <c r="P387" s="152"/>
    </row>
    <row r="388" spans="1:16" x14ac:dyDescent="0.3">
      <c r="A388" s="152">
        <v>860</v>
      </c>
      <c r="B388" s="152" t="s">
        <v>453</v>
      </c>
      <c r="C388" s="152" t="s">
        <v>209</v>
      </c>
      <c r="D388" s="152" t="s">
        <v>206</v>
      </c>
      <c r="E388" s="152"/>
      <c r="F388" s="152" t="s">
        <v>417</v>
      </c>
      <c r="G388" s="152"/>
      <c r="H388" s="152" t="s">
        <v>206</v>
      </c>
      <c r="I388" s="152"/>
      <c r="J388" s="152"/>
      <c r="K388" s="152"/>
      <c r="L388" s="152"/>
      <c r="M388" s="152" t="s">
        <v>569</v>
      </c>
      <c r="N388" s="152"/>
      <c r="O388" s="153" t="s">
        <v>203</v>
      </c>
      <c r="P388" s="152"/>
    </row>
    <row r="389" spans="1:16" x14ac:dyDescent="0.3">
      <c r="A389" s="152">
        <v>861</v>
      </c>
      <c r="B389" s="152" t="s">
        <v>454</v>
      </c>
      <c r="C389" s="152" t="s">
        <v>209</v>
      </c>
      <c r="D389" s="152" t="s">
        <v>206</v>
      </c>
      <c r="E389" s="152"/>
      <c r="F389" s="152" t="s">
        <v>417</v>
      </c>
      <c r="G389" s="152"/>
      <c r="H389" s="152" t="s">
        <v>206</v>
      </c>
      <c r="I389" s="152"/>
      <c r="J389" s="152"/>
      <c r="K389" s="152"/>
      <c r="L389" s="152"/>
      <c r="M389" s="152" t="s">
        <v>569</v>
      </c>
      <c r="N389" s="152"/>
      <c r="O389" s="153" t="s">
        <v>203</v>
      </c>
      <c r="P389" s="152"/>
    </row>
    <row r="390" spans="1:16" x14ac:dyDescent="0.3">
      <c r="A390" s="152">
        <v>862</v>
      </c>
      <c r="B390" s="152" t="s">
        <v>455</v>
      </c>
      <c r="C390" s="152" t="s">
        <v>209</v>
      </c>
      <c r="D390" s="152" t="s">
        <v>206</v>
      </c>
      <c r="E390" s="152"/>
      <c r="F390" s="152" t="s">
        <v>417</v>
      </c>
      <c r="G390" s="152"/>
      <c r="H390" s="152" t="s">
        <v>206</v>
      </c>
      <c r="I390" s="152"/>
      <c r="J390" s="152"/>
      <c r="K390" s="152"/>
      <c r="L390" s="152"/>
      <c r="M390" s="152" t="s">
        <v>569</v>
      </c>
      <c r="N390" s="152"/>
      <c r="O390" s="153" t="s">
        <v>203</v>
      </c>
      <c r="P390" s="152"/>
    </row>
    <row r="391" spans="1:16" x14ac:dyDescent="0.3">
      <c r="A391" s="152">
        <v>863</v>
      </c>
      <c r="B391" s="152" t="s">
        <v>456</v>
      </c>
      <c r="C391" s="152" t="s">
        <v>209</v>
      </c>
      <c r="D391" s="152" t="s">
        <v>206</v>
      </c>
      <c r="E391" s="152"/>
      <c r="F391" s="152" t="s">
        <v>417</v>
      </c>
      <c r="G391" s="152"/>
      <c r="H391" s="152" t="s">
        <v>206</v>
      </c>
      <c r="I391" s="152"/>
      <c r="J391" s="152"/>
      <c r="K391" s="152"/>
      <c r="L391" s="152"/>
      <c r="M391" s="152" t="s">
        <v>569</v>
      </c>
      <c r="N391" s="152"/>
      <c r="O391" s="153" t="s">
        <v>203</v>
      </c>
      <c r="P391" s="152"/>
    </row>
    <row r="392" spans="1:16" x14ac:dyDescent="0.3">
      <c r="A392" s="152">
        <v>864</v>
      </c>
      <c r="B392" s="152" t="s">
        <v>457</v>
      </c>
      <c r="C392" s="152" t="s">
        <v>209</v>
      </c>
      <c r="D392" s="152" t="s">
        <v>206</v>
      </c>
      <c r="E392" s="152"/>
      <c r="F392" s="152" t="s">
        <v>417</v>
      </c>
      <c r="G392" s="152"/>
      <c r="H392" s="152" t="s">
        <v>206</v>
      </c>
      <c r="I392" s="152"/>
      <c r="J392" s="152"/>
      <c r="K392" s="152"/>
      <c r="L392" s="152"/>
      <c r="M392" s="152" t="s">
        <v>569</v>
      </c>
      <c r="N392" s="152"/>
      <c r="O392" s="153" t="s">
        <v>203</v>
      </c>
      <c r="P392" s="152"/>
    </row>
    <row r="393" spans="1:16" x14ac:dyDescent="0.3">
      <c r="A393" s="152">
        <v>865</v>
      </c>
      <c r="B393" s="152" t="s">
        <v>458</v>
      </c>
      <c r="C393" s="152" t="s">
        <v>209</v>
      </c>
      <c r="D393" s="152" t="s">
        <v>206</v>
      </c>
      <c r="E393" s="152"/>
      <c r="F393" s="152" t="s">
        <v>417</v>
      </c>
      <c r="G393" s="152"/>
      <c r="H393" s="152" t="s">
        <v>206</v>
      </c>
      <c r="I393" s="152"/>
      <c r="J393" s="152"/>
      <c r="K393" s="152"/>
      <c r="L393" s="152"/>
      <c r="M393" s="152" t="s">
        <v>569</v>
      </c>
      <c r="N393" s="152"/>
      <c r="O393" s="153" t="s">
        <v>203</v>
      </c>
      <c r="P393" s="152"/>
    </row>
    <row r="394" spans="1:16" x14ac:dyDescent="0.3">
      <c r="A394" s="152">
        <v>441</v>
      </c>
      <c r="B394" s="152" t="s">
        <v>459</v>
      </c>
      <c r="C394" s="152" t="s">
        <v>202</v>
      </c>
      <c r="D394" s="152" t="s">
        <v>206</v>
      </c>
      <c r="E394" s="152"/>
      <c r="F394" s="152" t="s">
        <v>215</v>
      </c>
      <c r="G394" s="152"/>
      <c r="H394" s="152"/>
      <c r="I394" s="152"/>
      <c r="J394" s="152"/>
      <c r="K394" s="152"/>
      <c r="L394" s="152"/>
      <c r="M394" s="152" t="s">
        <v>569</v>
      </c>
      <c r="N394" s="152"/>
      <c r="O394" s="153" t="s">
        <v>203</v>
      </c>
      <c r="P394" s="152"/>
    </row>
    <row r="395" spans="1:16" x14ac:dyDescent="0.3">
      <c r="A395" s="152">
        <v>442</v>
      </c>
      <c r="B395" s="152" t="s">
        <v>460</v>
      </c>
      <c r="C395" s="152" t="s">
        <v>202</v>
      </c>
      <c r="D395" s="152" t="s">
        <v>206</v>
      </c>
      <c r="E395" s="152"/>
      <c r="F395" s="152" t="s">
        <v>215</v>
      </c>
      <c r="G395" s="152"/>
      <c r="H395" s="152"/>
      <c r="I395" s="152"/>
      <c r="J395" s="152"/>
      <c r="K395" s="152"/>
      <c r="L395" s="152"/>
      <c r="M395" s="152" t="s">
        <v>569</v>
      </c>
      <c r="N395" s="152"/>
      <c r="O395" s="153" t="s">
        <v>203</v>
      </c>
      <c r="P395" s="152"/>
    </row>
    <row r="396" spans="1:16" x14ac:dyDescent="0.3">
      <c r="A396" s="152">
        <v>443</v>
      </c>
      <c r="B396" s="152" t="s">
        <v>461</v>
      </c>
      <c r="C396" s="152" t="s">
        <v>202</v>
      </c>
      <c r="D396" s="152" t="s">
        <v>206</v>
      </c>
      <c r="E396" s="152"/>
      <c r="F396" s="152" t="s">
        <v>215</v>
      </c>
      <c r="G396" s="152"/>
      <c r="H396" s="152"/>
      <c r="I396" s="152"/>
      <c r="J396" s="152"/>
      <c r="K396" s="152"/>
      <c r="L396" s="152"/>
      <c r="M396" s="152" t="s">
        <v>569</v>
      </c>
      <c r="N396" s="152"/>
      <c r="O396" s="153" t="s">
        <v>203</v>
      </c>
      <c r="P396" s="152"/>
    </row>
    <row r="397" spans="1:16" x14ac:dyDescent="0.3">
      <c r="A397" s="152">
        <v>549</v>
      </c>
      <c r="B397" s="152" t="s">
        <v>462</v>
      </c>
      <c r="C397" s="152" t="s">
        <v>202</v>
      </c>
      <c r="D397" s="152" t="s">
        <v>206</v>
      </c>
      <c r="E397" s="152"/>
      <c r="F397" s="152" t="s">
        <v>219</v>
      </c>
      <c r="G397" s="152"/>
      <c r="H397" s="152"/>
      <c r="I397" s="152"/>
      <c r="J397" s="152"/>
      <c r="K397" s="152"/>
      <c r="L397" s="152"/>
      <c r="M397" s="152" t="s">
        <v>569</v>
      </c>
      <c r="N397" s="152"/>
      <c r="O397" s="153" t="s">
        <v>203</v>
      </c>
      <c r="P397" s="152"/>
    </row>
    <row r="398" spans="1:16" x14ac:dyDescent="0.3">
      <c r="A398" s="152">
        <v>559</v>
      </c>
      <c r="B398" s="152" t="s">
        <v>463</v>
      </c>
      <c r="C398" s="152" t="s">
        <v>210</v>
      </c>
      <c r="D398" s="152" t="s">
        <v>206</v>
      </c>
      <c r="E398" s="152"/>
      <c r="F398" s="152" t="s">
        <v>219</v>
      </c>
      <c r="G398" s="152"/>
      <c r="H398" s="152"/>
      <c r="I398" s="152"/>
      <c r="J398" s="152"/>
      <c r="K398" s="152"/>
      <c r="L398" s="152"/>
      <c r="M398" s="152" t="s">
        <v>569</v>
      </c>
      <c r="N398" s="152"/>
      <c r="O398" s="153" t="s">
        <v>203</v>
      </c>
      <c r="P398" s="152"/>
    </row>
    <row r="399" spans="1:16" x14ac:dyDescent="0.3">
      <c r="A399" s="152">
        <v>560</v>
      </c>
      <c r="B399" s="152" t="s">
        <v>464</v>
      </c>
      <c r="C399" s="152" t="s">
        <v>202</v>
      </c>
      <c r="D399" s="152" t="s">
        <v>206</v>
      </c>
      <c r="E399" s="152"/>
      <c r="F399" s="152" t="s">
        <v>219</v>
      </c>
      <c r="G399" s="152"/>
      <c r="H399" s="152"/>
      <c r="I399" s="152"/>
      <c r="J399" s="152"/>
      <c r="K399" s="152"/>
      <c r="L399" s="152"/>
      <c r="M399" s="152" t="s">
        <v>569</v>
      </c>
      <c r="N399" s="152"/>
      <c r="O399" s="153" t="s">
        <v>203</v>
      </c>
      <c r="P399" s="152"/>
    </row>
    <row r="400" spans="1:16" x14ac:dyDescent="0.3">
      <c r="A400" s="152">
        <v>563</v>
      </c>
      <c r="B400" s="152" t="s">
        <v>465</v>
      </c>
      <c r="C400" s="152" t="s">
        <v>202</v>
      </c>
      <c r="D400" s="152" t="s">
        <v>206</v>
      </c>
      <c r="E400" s="152"/>
      <c r="F400" s="152" t="s">
        <v>219</v>
      </c>
      <c r="G400" s="152"/>
      <c r="H400" s="152"/>
      <c r="I400" s="152"/>
      <c r="J400" s="152"/>
      <c r="K400" s="152"/>
      <c r="L400" s="152"/>
      <c r="M400" s="152" t="s">
        <v>569</v>
      </c>
      <c r="N400" s="152"/>
      <c r="O400" s="153" t="s">
        <v>203</v>
      </c>
      <c r="P400" s="152"/>
    </row>
    <row r="401" spans="1:16" x14ac:dyDescent="0.3">
      <c r="A401" s="152">
        <v>567</v>
      </c>
      <c r="B401" s="152" t="s">
        <v>466</v>
      </c>
      <c r="C401" s="152" t="s">
        <v>210</v>
      </c>
      <c r="D401" s="152" t="s">
        <v>206</v>
      </c>
      <c r="E401" s="152"/>
      <c r="F401" s="152" t="s">
        <v>219</v>
      </c>
      <c r="G401" s="152"/>
      <c r="H401" s="152"/>
      <c r="I401" s="152"/>
      <c r="J401" s="152"/>
      <c r="K401" s="152"/>
      <c r="L401" s="152"/>
      <c r="M401" s="152" t="s">
        <v>569</v>
      </c>
      <c r="N401" s="152"/>
      <c r="O401" s="153" t="s">
        <v>203</v>
      </c>
      <c r="P401" s="152"/>
    </row>
    <row r="402" spans="1:16" x14ac:dyDescent="0.3">
      <c r="A402" s="152">
        <v>581</v>
      </c>
      <c r="B402" s="152" t="s">
        <v>468</v>
      </c>
      <c r="C402" s="152" t="s">
        <v>202</v>
      </c>
      <c r="D402" s="152" t="s">
        <v>206</v>
      </c>
      <c r="E402" s="152"/>
      <c r="F402" s="152" t="s">
        <v>219</v>
      </c>
      <c r="G402" s="152"/>
      <c r="H402" s="152"/>
      <c r="I402" s="152"/>
      <c r="J402" s="152"/>
      <c r="K402" s="152"/>
      <c r="L402" s="152"/>
      <c r="M402" s="152" t="s">
        <v>569</v>
      </c>
      <c r="N402" s="152"/>
      <c r="O402" s="153" t="s">
        <v>203</v>
      </c>
      <c r="P402" s="152"/>
    </row>
    <row r="403" spans="1:16" x14ac:dyDescent="0.3">
      <c r="A403" s="152">
        <v>582</v>
      </c>
      <c r="B403" s="152" t="s">
        <v>469</v>
      </c>
      <c r="C403" s="152" t="s">
        <v>202</v>
      </c>
      <c r="D403" s="152" t="s">
        <v>206</v>
      </c>
      <c r="E403" s="152"/>
      <c r="F403" s="152" t="s">
        <v>219</v>
      </c>
      <c r="G403" s="152"/>
      <c r="H403" s="152"/>
      <c r="I403" s="152"/>
      <c r="J403" s="152"/>
      <c r="K403" s="152"/>
      <c r="L403" s="152"/>
      <c r="M403" s="152" t="s">
        <v>569</v>
      </c>
      <c r="N403" s="152"/>
      <c r="O403" s="153" t="s">
        <v>203</v>
      </c>
      <c r="P403" s="152"/>
    </row>
    <row r="404" spans="1:16" x14ac:dyDescent="0.3">
      <c r="A404" s="152">
        <v>590</v>
      </c>
      <c r="B404" s="152" t="s">
        <v>470</v>
      </c>
      <c r="C404" s="152" t="s">
        <v>549</v>
      </c>
      <c r="D404" s="152" t="s">
        <v>206</v>
      </c>
      <c r="E404" s="152"/>
      <c r="F404" s="152" t="s">
        <v>219</v>
      </c>
      <c r="G404" s="152"/>
      <c r="H404" s="152"/>
      <c r="I404" s="152"/>
      <c r="J404" s="152"/>
      <c r="K404" s="152"/>
      <c r="L404" s="152"/>
      <c r="M404" s="152" t="s">
        <v>569</v>
      </c>
      <c r="N404" s="152"/>
      <c r="O404" s="153" t="s">
        <v>203</v>
      </c>
      <c r="P404" s="152"/>
    </row>
    <row r="405" spans="1:16" x14ac:dyDescent="0.3">
      <c r="A405" s="152">
        <v>880</v>
      </c>
      <c r="B405" s="152" t="s">
        <v>471</v>
      </c>
      <c r="C405" s="152" t="s">
        <v>202</v>
      </c>
      <c r="D405" s="152" t="s">
        <v>206</v>
      </c>
      <c r="E405" s="152" t="s">
        <v>472</v>
      </c>
      <c r="F405" s="152" t="s">
        <v>219</v>
      </c>
      <c r="G405" s="152"/>
      <c r="H405" s="152"/>
      <c r="I405" s="152"/>
      <c r="J405" s="152"/>
      <c r="K405" s="152"/>
      <c r="L405" s="152"/>
      <c r="M405" s="152" t="s">
        <v>569</v>
      </c>
      <c r="N405" s="152"/>
      <c r="O405" s="153" t="s">
        <v>203</v>
      </c>
      <c r="P405" s="152"/>
    </row>
    <row r="406" spans="1:16" x14ac:dyDescent="0.3">
      <c r="A406" s="152">
        <v>881</v>
      </c>
      <c r="B406" s="152" t="s">
        <v>471</v>
      </c>
      <c r="C406" s="152" t="s">
        <v>210</v>
      </c>
      <c r="D406" s="152" t="s">
        <v>206</v>
      </c>
      <c r="E406" s="152" t="s">
        <v>472</v>
      </c>
      <c r="F406" s="152" t="s">
        <v>219</v>
      </c>
      <c r="G406" s="152"/>
      <c r="H406" s="152"/>
      <c r="I406" s="152"/>
      <c r="J406" s="152"/>
      <c r="K406" s="152"/>
      <c r="L406" s="152"/>
      <c r="M406" s="152" t="s">
        <v>569</v>
      </c>
      <c r="N406" s="152"/>
      <c r="O406" s="153" t="s">
        <v>203</v>
      </c>
      <c r="P406" s="152"/>
    </row>
    <row r="407" spans="1:16" x14ac:dyDescent="0.3">
      <c r="A407" s="152">
        <v>882</v>
      </c>
      <c r="B407" s="152" t="s">
        <v>473</v>
      </c>
      <c r="C407" s="152" t="s">
        <v>202</v>
      </c>
      <c r="D407" s="152" t="s">
        <v>30</v>
      </c>
      <c r="E407" s="152"/>
      <c r="F407" s="152" t="s">
        <v>983</v>
      </c>
      <c r="G407" s="152" t="s">
        <v>31</v>
      </c>
      <c r="H407" s="152"/>
      <c r="I407" s="152"/>
      <c r="J407" s="152"/>
      <c r="K407" s="152"/>
      <c r="L407" s="152"/>
      <c r="M407" s="152">
        <v>0.12</v>
      </c>
      <c r="N407" s="152"/>
      <c r="O407" s="153" t="s">
        <v>981</v>
      </c>
      <c r="P407" s="152"/>
    </row>
    <row r="408" spans="1:16" x14ac:dyDescent="0.3">
      <c r="A408" s="152">
        <v>883</v>
      </c>
      <c r="B408" s="152" t="s">
        <v>474</v>
      </c>
      <c r="C408" s="152" t="s">
        <v>202</v>
      </c>
      <c r="D408" s="152" t="s">
        <v>30</v>
      </c>
      <c r="E408" s="152"/>
      <c r="F408" s="152" t="s">
        <v>532</v>
      </c>
      <c r="G408" s="152" t="s">
        <v>513</v>
      </c>
      <c r="H408" s="152"/>
      <c r="I408" s="152"/>
      <c r="J408" s="152" t="s">
        <v>30</v>
      </c>
      <c r="K408" s="152"/>
      <c r="L408" s="152"/>
      <c r="M408" s="152">
        <v>0.21</v>
      </c>
      <c r="N408" s="152"/>
      <c r="O408" s="153" t="s">
        <v>966</v>
      </c>
      <c r="P408" s="152"/>
    </row>
    <row r="409" spans="1:16" x14ac:dyDescent="0.3">
      <c r="A409" s="152">
        <v>884</v>
      </c>
      <c r="B409" s="152" t="s">
        <v>475</v>
      </c>
      <c r="C409" s="152" t="s">
        <v>202</v>
      </c>
      <c r="D409" s="152" t="s">
        <v>206</v>
      </c>
      <c r="E409" s="152"/>
      <c r="F409" s="152" t="s">
        <v>219</v>
      </c>
      <c r="G409" s="152"/>
      <c r="H409" s="152"/>
      <c r="I409" s="152"/>
      <c r="J409" s="152"/>
      <c r="K409" s="152"/>
      <c r="L409" s="152"/>
      <c r="M409" s="152" t="s">
        <v>569</v>
      </c>
      <c r="N409" s="152"/>
      <c r="O409" s="153" t="s">
        <v>203</v>
      </c>
      <c r="P409" s="152"/>
    </row>
    <row r="410" spans="1:16" x14ac:dyDescent="0.3">
      <c r="A410" s="152">
        <v>885</v>
      </c>
      <c r="B410" s="152" t="s">
        <v>476</v>
      </c>
      <c r="C410" s="152" t="s">
        <v>202</v>
      </c>
      <c r="D410" s="152"/>
      <c r="E410" s="152"/>
      <c r="F410" s="152" t="s">
        <v>219</v>
      </c>
      <c r="G410" s="152"/>
      <c r="H410" s="152"/>
      <c r="I410" s="152"/>
      <c r="J410" s="152"/>
      <c r="K410" s="152"/>
      <c r="L410" s="152"/>
      <c r="M410" s="152" t="s">
        <v>569</v>
      </c>
      <c r="N410" s="152"/>
      <c r="O410" s="153" t="s">
        <v>203</v>
      </c>
      <c r="P410" s="152"/>
    </row>
    <row r="411" spans="1:16" x14ac:dyDescent="0.3">
      <c r="A411" s="152">
        <v>886</v>
      </c>
      <c r="B411" s="152" t="s">
        <v>477</v>
      </c>
      <c r="C411" s="152" t="s">
        <v>210</v>
      </c>
      <c r="D411" s="152"/>
      <c r="E411" s="152"/>
      <c r="F411" s="152" t="s">
        <v>219</v>
      </c>
      <c r="G411" s="152"/>
      <c r="H411" s="152"/>
      <c r="I411" s="152"/>
      <c r="J411" s="152"/>
      <c r="K411" s="152"/>
      <c r="L411" s="152"/>
      <c r="M411" s="152" t="s">
        <v>569</v>
      </c>
      <c r="N411" s="152"/>
      <c r="O411" s="153" t="s">
        <v>203</v>
      </c>
      <c r="P411" s="152"/>
    </row>
    <row r="412" spans="1:16" x14ac:dyDescent="0.3">
      <c r="A412" s="152">
        <v>887</v>
      </c>
      <c r="B412" s="152" t="s">
        <v>478</v>
      </c>
      <c r="C412" s="152" t="s">
        <v>210</v>
      </c>
      <c r="D412" s="152"/>
      <c r="E412" s="152"/>
      <c r="F412" s="152" t="s">
        <v>219</v>
      </c>
      <c r="G412" s="152"/>
      <c r="H412" s="152"/>
      <c r="I412" s="152"/>
      <c r="J412" s="152"/>
      <c r="K412" s="152"/>
      <c r="L412" s="152"/>
      <c r="M412" s="152" t="s">
        <v>569</v>
      </c>
      <c r="N412" s="152"/>
      <c r="O412" s="153" t="s">
        <v>203</v>
      </c>
      <c r="P412" s="152"/>
    </row>
    <row r="413" spans="1:16" x14ac:dyDescent="0.3">
      <c r="A413" s="152">
        <v>888</v>
      </c>
      <c r="B413" s="152" t="s">
        <v>479</v>
      </c>
      <c r="C413" s="152" t="s">
        <v>202</v>
      </c>
      <c r="D413" s="152"/>
      <c r="E413" s="152"/>
      <c r="F413" s="152" t="s">
        <v>219</v>
      </c>
      <c r="G413" s="152"/>
      <c r="H413" s="152"/>
      <c r="I413" s="152"/>
      <c r="J413" s="152"/>
      <c r="K413" s="152"/>
      <c r="L413" s="152"/>
      <c r="M413" s="152" t="s">
        <v>569</v>
      </c>
      <c r="N413" s="152"/>
      <c r="O413" s="153" t="s">
        <v>203</v>
      </c>
      <c r="P413" s="152"/>
    </row>
    <row r="414" spans="1:16" x14ac:dyDescent="0.3">
      <c r="A414" s="152">
        <v>915</v>
      </c>
      <c r="B414" s="152" t="s">
        <v>480</v>
      </c>
      <c r="C414" s="152" t="s">
        <v>202</v>
      </c>
      <c r="D414" s="152" t="s">
        <v>206</v>
      </c>
      <c r="E414" s="152" t="s">
        <v>467</v>
      </c>
      <c r="F414" s="152" t="s">
        <v>219</v>
      </c>
      <c r="G414" s="152"/>
      <c r="H414" s="152"/>
      <c r="I414" s="152"/>
      <c r="J414" s="152"/>
      <c r="K414" s="152"/>
      <c r="L414" s="152"/>
      <c r="M414" s="152" t="s">
        <v>569</v>
      </c>
      <c r="N414" s="152"/>
      <c r="O414" s="153" t="s">
        <v>203</v>
      </c>
      <c r="P414" s="152"/>
    </row>
    <row r="415" spans="1:16" x14ac:dyDescent="0.3">
      <c r="A415" s="152">
        <v>918</v>
      </c>
      <c r="B415" s="152" t="s">
        <v>481</v>
      </c>
      <c r="C415" s="152" t="s">
        <v>202</v>
      </c>
      <c r="D415" s="152" t="s">
        <v>206</v>
      </c>
      <c r="E415" s="152"/>
      <c r="F415" s="152" t="s">
        <v>219</v>
      </c>
      <c r="G415" s="152"/>
      <c r="H415" s="152"/>
      <c r="I415" s="152"/>
      <c r="J415" s="152"/>
      <c r="K415" s="152"/>
      <c r="L415" s="152"/>
      <c r="M415" s="152" t="s">
        <v>569</v>
      </c>
      <c r="N415" s="152"/>
      <c r="O415" s="153" t="s">
        <v>203</v>
      </c>
      <c r="P415" s="152"/>
    </row>
    <row r="416" spans="1:16" x14ac:dyDescent="0.3">
      <c r="A416" s="152">
        <v>923</v>
      </c>
      <c r="B416" s="152" t="s">
        <v>482</v>
      </c>
      <c r="C416" s="152" t="s">
        <v>210</v>
      </c>
      <c r="D416" s="152" t="s">
        <v>203</v>
      </c>
      <c r="E416" s="152"/>
      <c r="F416" s="152" t="s">
        <v>217</v>
      </c>
      <c r="G416" s="152"/>
      <c r="H416" s="152"/>
      <c r="I416" s="152"/>
      <c r="J416" s="152"/>
      <c r="K416" s="152"/>
      <c r="L416" s="152"/>
      <c r="M416" s="152" t="s">
        <v>569</v>
      </c>
      <c r="N416" s="152"/>
      <c r="O416" s="153" t="s">
        <v>203</v>
      </c>
      <c r="P416" s="152"/>
    </row>
    <row r="417" spans="1:16" x14ac:dyDescent="0.3">
      <c r="A417" s="152">
        <v>924</v>
      </c>
      <c r="B417" s="152" t="s">
        <v>483</v>
      </c>
      <c r="C417" s="152" t="s">
        <v>220</v>
      </c>
      <c r="D417" s="152" t="s">
        <v>203</v>
      </c>
      <c r="E417" s="152"/>
      <c r="F417" s="152" t="s">
        <v>218</v>
      </c>
      <c r="G417" s="152"/>
      <c r="H417" s="152"/>
      <c r="I417" s="152"/>
      <c r="J417" s="152"/>
      <c r="K417" s="152"/>
      <c r="L417" s="152"/>
      <c r="M417" s="152" t="s">
        <v>569</v>
      </c>
      <c r="N417" s="152"/>
      <c r="O417" s="153" t="s">
        <v>203</v>
      </c>
      <c r="P417" s="152"/>
    </row>
    <row r="418" spans="1:16" x14ac:dyDescent="0.3">
      <c r="A418" s="152">
        <v>925</v>
      </c>
      <c r="B418" s="152" t="s">
        <v>484</v>
      </c>
      <c r="C418" s="152" t="s">
        <v>210</v>
      </c>
      <c r="D418" s="152" t="s">
        <v>206</v>
      </c>
      <c r="E418" s="152"/>
      <c r="F418" s="152" t="s">
        <v>217</v>
      </c>
      <c r="G418" s="152"/>
      <c r="H418" s="152"/>
      <c r="I418" s="152"/>
      <c r="J418" s="152"/>
      <c r="K418" s="152"/>
      <c r="L418" s="152"/>
      <c r="M418" s="152" t="s">
        <v>569</v>
      </c>
      <c r="N418" s="152"/>
      <c r="O418" s="153" t="s">
        <v>203</v>
      </c>
      <c r="P418" s="152"/>
    </row>
    <row r="419" spans="1:16" x14ac:dyDescent="0.3">
      <c r="A419" s="152">
        <v>927</v>
      </c>
      <c r="B419" s="152" t="s">
        <v>485</v>
      </c>
      <c r="C419" s="152" t="s">
        <v>220</v>
      </c>
      <c r="D419" s="152" t="s">
        <v>203</v>
      </c>
      <c r="E419" s="152"/>
      <c r="F419" s="152" t="s">
        <v>217</v>
      </c>
      <c r="G419" s="152"/>
      <c r="H419" s="152"/>
      <c r="I419" s="152"/>
      <c r="J419" s="152"/>
      <c r="K419" s="152"/>
      <c r="L419" s="152"/>
      <c r="M419" s="152" t="s">
        <v>569</v>
      </c>
      <c r="N419" s="152"/>
      <c r="O419" s="153" t="s">
        <v>203</v>
      </c>
      <c r="P419" s="152"/>
    </row>
    <row r="420" spans="1:16" x14ac:dyDescent="0.3">
      <c r="A420" s="152">
        <v>928</v>
      </c>
      <c r="B420" s="152" t="s">
        <v>486</v>
      </c>
      <c r="C420" s="152" t="s">
        <v>202</v>
      </c>
      <c r="D420" s="152" t="s">
        <v>206</v>
      </c>
      <c r="E420" s="152"/>
      <c r="F420" s="152" t="s">
        <v>219</v>
      </c>
      <c r="G420" s="152"/>
      <c r="H420" s="152"/>
      <c r="I420" s="152"/>
      <c r="J420" s="152"/>
      <c r="K420" s="152"/>
      <c r="L420" s="152"/>
      <c r="M420" s="152" t="s">
        <v>569</v>
      </c>
      <c r="N420" s="152"/>
      <c r="O420" s="153" t="s">
        <v>203</v>
      </c>
      <c r="P420" s="152"/>
    </row>
    <row r="421" spans="1:16" x14ac:dyDescent="0.3">
      <c r="A421" s="152">
        <v>958</v>
      </c>
      <c r="B421" s="152" t="s">
        <v>487</v>
      </c>
      <c r="C421" s="152" t="s">
        <v>220</v>
      </c>
      <c r="D421" s="152" t="s">
        <v>203</v>
      </c>
      <c r="E421" s="152"/>
      <c r="F421" s="152" t="s">
        <v>217</v>
      </c>
      <c r="G421" s="152"/>
      <c r="H421" s="152"/>
      <c r="I421" s="152"/>
      <c r="J421" s="152"/>
      <c r="K421" s="152"/>
      <c r="L421" s="152"/>
      <c r="M421" s="152" t="s">
        <v>569</v>
      </c>
      <c r="N421" s="152"/>
      <c r="O421" s="153" t="s">
        <v>203</v>
      </c>
      <c r="P421" s="152"/>
    </row>
    <row r="422" spans="1:16" x14ac:dyDescent="0.3">
      <c r="A422" s="152">
        <v>961</v>
      </c>
      <c r="B422" s="152" t="s">
        <v>488</v>
      </c>
      <c r="C422" s="152" t="s">
        <v>205</v>
      </c>
      <c r="D422" s="152" t="s">
        <v>206</v>
      </c>
      <c r="E422" s="152"/>
      <c r="F422" s="152" t="s">
        <v>217</v>
      </c>
      <c r="G422" s="152"/>
      <c r="H422" s="152"/>
      <c r="I422" s="152"/>
      <c r="J422" s="152"/>
      <c r="K422" s="152"/>
      <c r="L422" s="152"/>
      <c r="M422" s="152" t="s">
        <v>569</v>
      </c>
      <c r="N422" s="152"/>
      <c r="O422" s="153" t="s">
        <v>203</v>
      </c>
      <c r="P422" s="152"/>
    </row>
    <row r="423" spans="1:16" x14ac:dyDescent="0.3">
      <c r="A423" s="152">
        <v>920</v>
      </c>
      <c r="B423" s="152" t="s">
        <v>489</v>
      </c>
      <c r="C423" s="152" t="s">
        <v>220</v>
      </c>
      <c r="D423" s="152" t="s">
        <v>203</v>
      </c>
      <c r="E423" s="152"/>
      <c r="F423" s="152" t="s">
        <v>217</v>
      </c>
      <c r="G423" s="152"/>
      <c r="H423" s="152" t="s">
        <v>206</v>
      </c>
      <c r="I423" s="152"/>
      <c r="J423" s="152"/>
      <c r="K423" s="152"/>
      <c r="L423" s="152"/>
      <c r="M423" s="152">
        <v>0.4</v>
      </c>
      <c r="N423" s="152"/>
      <c r="O423" s="153" t="s">
        <v>203</v>
      </c>
      <c r="P423" s="152"/>
    </row>
    <row r="424" spans="1:16" x14ac:dyDescent="0.3">
      <c r="A424" s="152">
        <v>930</v>
      </c>
      <c r="B424" s="152" t="s">
        <v>490</v>
      </c>
      <c r="C424" s="152" t="s">
        <v>220</v>
      </c>
      <c r="D424" s="152" t="s">
        <v>203</v>
      </c>
      <c r="E424" s="152"/>
      <c r="F424" s="152" t="s">
        <v>217</v>
      </c>
      <c r="G424" s="152"/>
      <c r="H424" s="152" t="s">
        <v>206</v>
      </c>
      <c r="I424" s="152"/>
      <c r="J424" s="152"/>
      <c r="K424" s="152"/>
      <c r="L424" s="152"/>
      <c r="M424" s="152" t="s">
        <v>569</v>
      </c>
      <c r="N424" s="152"/>
      <c r="O424" s="153" t="s">
        <v>203</v>
      </c>
      <c r="P424" s="152"/>
    </row>
    <row r="425" spans="1:16" x14ac:dyDescent="0.3">
      <c r="A425" s="152">
        <v>940</v>
      </c>
      <c r="B425" s="152" t="s">
        <v>491</v>
      </c>
      <c r="C425" s="152" t="s">
        <v>220</v>
      </c>
      <c r="D425" s="152" t="s">
        <v>203</v>
      </c>
      <c r="E425" s="152"/>
      <c r="F425" s="152" t="s">
        <v>217</v>
      </c>
      <c r="G425" s="152"/>
      <c r="H425" s="152"/>
      <c r="I425" s="152"/>
      <c r="J425" s="152"/>
      <c r="K425" s="152"/>
      <c r="L425" s="152"/>
      <c r="M425" s="152" t="s">
        <v>569</v>
      </c>
      <c r="N425" s="152"/>
      <c r="O425" s="153" t="s">
        <v>203</v>
      </c>
      <c r="P425" s="152"/>
    </row>
    <row r="426" spans="1:16" x14ac:dyDescent="0.3">
      <c r="A426" s="152">
        <v>941</v>
      </c>
      <c r="B426" s="152" t="s">
        <v>492</v>
      </c>
      <c r="C426" s="152" t="s">
        <v>202</v>
      </c>
      <c r="D426" s="152" t="s">
        <v>206</v>
      </c>
      <c r="E426" s="152"/>
      <c r="F426" s="152" t="s">
        <v>979</v>
      </c>
      <c r="G426" s="152"/>
      <c r="H426" s="152"/>
      <c r="I426" s="152"/>
      <c r="J426" s="152"/>
      <c r="K426" s="152"/>
      <c r="L426" s="152"/>
      <c r="M426" s="152" t="s">
        <v>569</v>
      </c>
      <c r="N426" s="152"/>
      <c r="O426" s="153" t="s">
        <v>982</v>
      </c>
      <c r="P426" s="152"/>
    </row>
    <row r="427" spans="1:16" x14ac:dyDescent="0.3">
      <c r="A427" s="152">
        <v>952</v>
      </c>
      <c r="B427" s="152" t="s">
        <v>493</v>
      </c>
      <c r="C427" s="152" t="s">
        <v>220</v>
      </c>
      <c r="D427" s="152" t="s">
        <v>203</v>
      </c>
      <c r="E427" s="152"/>
      <c r="F427" s="152" t="s">
        <v>217</v>
      </c>
      <c r="G427" s="152"/>
      <c r="H427" s="152"/>
      <c r="I427" s="152"/>
      <c r="J427" s="152"/>
      <c r="K427" s="152"/>
      <c r="L427" s="152"/>
      <c r="M427" s="152" t="s">
        <v>569</v>
      </c>
      <c r="N427" s="152"/>
      <c r="O427" s="153" t="s">
        <v>203</v>
      </c>
      <c r="P427" s="152"/>
    </row>
    <row r="428" spans="1:16" x14ac:dyDescent="0.3">
      <c r="A428" s="152">
        <v>955</v>
      </c>
      <c r="B428" s="152" t="s">
        <v>494</v>
      </c>
      <c r="C428" s="152" t="s">
        <v>220</v>
      </c>
      <c r="D428" s="152" t="s">
        <v>203</v>
      </c>
      <c r="E428" s="152"/>
      <c r="F428" s="152" t="s">
        <v>217</v>
      </c>
      <c r="G428" s="152"/>
      <c r="H428" s="152"/>
      <c r="I428" s="152"/>
      <c r="J428" s="152"/>
      <c r="K428" s="152"/>
      <c r="L428" s="152"/>
      <c r="M428" s="152" t="s">
        <v>569</v>
      </c>
      <c r="N428" s="152"/>
      <c r="O428" s="153" t="s">
        <v>203</v>
      </c>
      <c r="P428" s="152"/>
    </row>
    <row r="429" spans="1:16" x14ac:dyDescent="0.3">
      <c r="A429" s="152">
        <v>956</v>
      </c>
      <c r="B429" s="152" t="s">
        <v>495</v>
      </c>
      <c r="C429" s="152" t="s">
        <v>220</v>
      </c>
      <c r="D429" s="152" t="s">
        <v>203</v>
      </c>
      <c r="E429" s="152"/>
      <c r="F429" s="152" t="s">
        <v>217</v>
      </c>
      <c r="G429" s="152"/>
      <c r="H429" s="152"/>
      <c r="I429" s="152"/>
      <c r="J429" s="152"/>
      <c r="K429" s="152"/>
      <c r="L429" s="152"/>
      <c r="M429" s="152" t="s">
        <v>569</v>
      </c>
      <c r="N429" s="152"/>
      <c r="O429" s="153" t="s">
        <v>203</v>
      </c>
      <c r="P429" s="152"/>
    </row>
    <row r="430" spans="1:16" x14ac:dyDescent="0.3">
      <c r="A430" s="152">
        <v>960</v>
      </c>
      <c r="B430" s="152" t="s">
        <v>496</v>
      </c>
      <c r="C430" s="152" t="s">
        <v>210</v>
      </c>
      <c r="D430" s="152" t="s">
        <v>206</v>
      </c>
      <c r="E430" s="152"/>
      <c r="F430" s="152" t="s">
        <v>217</v>
      </c>
      <c r="G430" s="152"/>
      <c r="H430" s="152"/>
      <c r="I430" s="152"/>
      <c r="J430" s="152"/>
      <c r="K430" s="152"/>
      <c r="L430" s="152"/>
      <c r="M430" s="152" t="s">
        <v>569</v>
      </c>
      <c r="N430" s="152"/>
      <c r="O430" s="153" t="s">
        <v>203</v>
      </c>
      <c r="P430" s="152"/>
    </row>
    <row r="431" spans="1:16" x14ac:dyDescent="0.3">
      <c r="A431" s="152">
        <v>965</v>
      </c>
      <c r="B431" s="152" t="s">
        <v>497</v>
      </c>
      <c r="C431" s="152" t="s">
        <v>220</v>
      </c>
      <c r="D431" s="152" t="s">
        <v>203</v>
      </c>
      <c r="E431" s="152"/>
      <c r="F431" s="152" t="s">
        <v>217</v>
      </c>
      <c r="G431" s="152"/>
      <c r="H431" s="152"/>
      <c r="I431" s="152"/>
      <c r="J431" s="152"/>
      <c r="K431" s="152"/>
      <c r="L431" s="152"/>
      <c r="M431" s="152" t="s">
        <v>569</v>
      </c>
      <c r="N431" s="152"/>
      <c r="O431" s="153" t="s">
        <v>203</v>
      </c>
      <c r="P431" s="152"/>
    </row>
    <row r="432" spans="1:16" x14ac:dyDescent="0.3">
      <c r="A432" s="152">
        <v>966</v>
      </c>
      <c r="B432" s="152" t="s">
        <v>498</v>
      </c>
      <c r="C432" s="152" t="s">
        <v>220</v>
      </c>
      <c r="D432" s="152" t="s">
        <v>203</v>
      </c>
      <c r="E432" s="152"/>
      <c r="F432" s="152" t="s">
        <v>217</v>
      </c>
      <c r="G432" s="152"/>
      <c r="H432" s="152"/>
      <c r="I432" s="152"/>
      <c r="J432" s="152"/>
      <c r="K432" s="152"/>
      <c r="L432" s="152"/>
      <c r="M432" s="152" t="s">
        <v>569</v>
      </c>
      <c r="N432" s="152"/>
      <c r="O432" s="153" t="s">
        <v>203</v>
      </c>
      <c r="P432" s="152"/>
    </row>
    <row r="433" spans="1:16" x14ac:dyDescent="0.3">
      <c r="A433" s="152">
        <v>972</v>
      </c>
      <c r="B433" s="152" t="s">
        <v>499</v>
      </c>
      <c r="C433" s="152" t="s">
        <v>210</v>
      </c>
      <c r="D433" s="152" t="s">
        <v>203</v>
      </c>
      <c r="E433" s="152"/>
      <c r="F433" s="152" t="s">
        <v>217</v>
      </c>
      <c r="G433" s="152"/>
      <c r="H433" s="152" t="s">
        <v>206</v>
      </c>
      <c r="I433" s="152"/>
      <c r="J433" s="152"/>
      <c r="K433" s="152"/>
      <c r="L433" s="152"/>
      <c r="M433" s="152" t="s">
        <v>569</v>
      </c>
      <c r="N433" s="152"/>
      <c r="O433" s="153" t="s">
        <v>203</v>
      </c>
      <c r="P433" s="152"/>
    </row>
    <row r="434" spans="1:16" x14ac:dyDescent="0.3">
      <c r="A434" s="152">
        <v>980</v>
      </c>
      <c r="B434" s="152" t="s">
        <v>500</v>
      </c>
      <c r="C434" s="152" t="s">
        <v>220</v>
      </c>
      <c r="D434" s="152" t="s">
        <v>203</v>
      </c>
      <c r="E434" s="152"/>
      <c r="F434" s="152" t="s">
        <v>217</v>
      </c>
      <c r="G434" s="152"/>
      <c r="H434" s="152"/>
      <c r="I434" s="152"/>
      <c r="J434" s="152"/>
      <c r="K434" s="152"/>
      <c r="L434" s="152"/>
      <c r="M434" s="152" t="s">
        <v>569</v>
      </c>
      <c r="N434" s="152"/>
      <c r="O434" s="153" t="s">
        <v>203</v>
      </c>
      <c r="P434" s="152"/>
    </row>
    <row r="435" spans="1:16" x14ac:dyDescent="0.3">
      <c r="A435" s="152">
        <v>981</v>
      </c>
      <c r="B435" s="152" t="s">
        <v>501</v>
      </c>
      <c r="C435" s="152" t="s">
        <v>220</v>
      </c>
      <c r="D435" s="152" t="s">
        <v>203</v>
      </c>
      <c r="E435" s="152"/>
      <c r="F435" s="152" t="s">
        <v>217</v>
      </c>
      <c r="G435" s="152"/>
      <c r="H435" s="152" t="s">
        <v>206</v>
      </c>
      <c r="I435" s="152"/>
      <c r="J435" s="152"/>
      <c r="K435" s="152"/>
      <c r="L435" s="152"/>
      <c r="M435" s="152" t="s">
        <v>569</v>
      </c>
      <c r="N435" s="152"/>
      <c r="O435" s="153" t="s">
        <v>203</v>
      </c>
      <c r="P435" s="152"/>
    </row>
    <row r="436" spans="1:16" x14ac:dyDescent="0.3">
      <c r="A436" s="152">
        <v>982</v>
      </c>
      <c r="B436" s="152" t="s">
        <v>502</v>
      </c>
      <c r="C436" s="152" t="s">
        <v>220</v>
      </c>
      <c r="D436" s="152" t="s">
        <v>203</v>
      </c>
      <c r="E436" s="152"/>
      <c r="F436" s="152" t="s">
        <v>217</v>
      </c>
      <c r="G436" s="152"/>
      <c r="H436" s="152" t="s">
        <v>206</v>
      </c>
      <c r="I436" s="152"/>
      <c r="J436" s="152"/>
      <c r="K436" s="152"/>
      <c r="L436" s="152"/>
      <c r="M436" s="152">
        <v>0.13</v>
      </c>
      <c r="N436" s="152"/>
      <c r="O436" s="153" t="s">
        <v>203</v>
      </c>
      <c r="P436" s="152"/>
    </row>
    <row r="437" spans="1:16" x14ac:dyDescent="0.3">
      <c r="A437" s="152">
        <v>983</v>
      </c>
      <c r="B437" s="152" t="s">
        <v>503</v>
      </c>
      <c r="C437" s="152" t="s">
        <v>220</v>
      </c>
      <c r="D437" s="152" t="s">
        <v>203</v>
      </c>
      <c r="E437" s="152"/>
      <c r="F437" s="152" t="s">
        <v>417</v>
      </c>
      <c r="G437" s="152"/>
      <c r="H437" s="152" t="s">
        <v>206</v>
      </c>
      <c r="I437" s="152"/>
      <c r="J437" s="152"/>
      <c r="K437" s="152"/>
      <c r="L437" s="152"/>
      <c r="M437" s="152">
        <v>0.13</v>
      </c>
      <c r="N437" s="152"/>
      <c r="O437" s="153" t="s">
        <v>203</v>
      </c>
      <c r="P437" s="152"/>
    </row>
    <row r="438" spans="1:16" x14ac:dyDescent="0.3">
      <c r="A438" s="152">
        <v>990</v>
      </c>
      <c r="B438" s="152" t="s">
        <v>504</v>
      </c>
      <c r="C438" s="152" t="s">
        <v>220</v>
      </c>
      <c r="D438" s="152" t="s">
        <v>203</v>
      </c>
      <c r="E438" s="152"/>
      <c r="F438" s="152" t="s">
        <v>217</v>
      </c>
      <c r="G438" s="152"/>
      <c r="H438" s="152" t="s">
        <v>206</v>
      </c>
      <c r="I438" s="152"/>
      <c r="J438" s="152"/>
      <c r="K438" s="152"/>
      <c r="L438" s="152"/>
      <c r="M438" s="152" t="s">
        <v>569</v>
      </c>
      <c r="N438" s="152"/>
      <c r="O438" s="153" t="s">
        <v>203</v>
      </c>
      <c r="P438" s="152"/>
    </row>
    <row r="439" spans="1:16" x14ac:dyDescent="0.3">
      <c r="A439" s="152">
        <v>991</v>
      </c>
      <c r="B439" s="152" t="s">
        <v>505</v>
      </c>
      <c r="C439" s="152" t="s">
        <v>220</v>
      </c>
      <c r="D439" s="152" t="s">
        <v>203</v>
      </c>
      <c r="E439" s="152"/>
      <c r="F439" s="152" t="s">
        <v>217</v>
      </c>
      <c r="G439" s="152"/>
      <c r="H439" s="152"/>
      <c r="I439" s="152"/>
      <c r="J439" s="152"/>
      <c r="K439" s="152"/>
      <c r="L439" s="152"/>
      <c r="M439" s="152" t="s">
        <v>569</v>
      </c>
      <c r="N439" s="152"/>
      <c r="O439" s="153" t="s">
        <v>203</v>
      </c>
      <c r="P439" s="152"/>
    </row>
    <row r="440" spans="1:16" x14ac:dyDescent="0.3">
      <c r="A440" s="152">
        <v>992</v>
      </c>
      <c r="B440" s="152" t="s">
        <v>506</v>
      </c>
      <c r="C440" s="152" t="s">
        <v>220</v>
      </c>
      <c r="D440" s="152" t="s">
        <v>203</v>
      </c>
      <c r="E440" s="152"/>
      <c r="F440" s="152" t="s">
        <v>217</v>
      </c>
      <c r="G440" s="152"/>
      <c r="H440" s="152"/>
      <c r="I440" s="152"/>
      <c r="J440" s="152"/>
      <c r="K440" s="152"/>
      <c r="L440" s="152"/>
      <c r="M440" s="152" t="s">
        <v>569</v>
      </c>
      <c r="N440" s="152"/>
      <c r="O440" s="153" t="s">
        <v>203</v>
      </c>
      <c r="P440" s="152"/>
    </row>
    <row r="441" spans="1:16" x14ac:dyDescent="0.3">
      <c r="A441" s="152">
        <v>994</v>
      </c>
      <c r="B441" s="152" t="s">
        <v>507</v>
      </c>
      <c r="C441" s="152" t="s">
        <v>210</v>
      </c>
      <c r="D441" s="152" t="s">
        <v>206</v>
      </c>
      <c r="E441" s="152"/>
      <c r="F441" s="152" t="s">
        <v>217</v>
      </c>
      <c r="G441" s="152"/>
      <c r="H441" s="152" t="s">
        <v>206</v>
      </c>
      <c r="I441" s="152"/>
      <c r="J441" s="152"/>
      <c r="K441" s="152"/>
      <c r="L441" s="152"/>
      <c r="M441" s="152" t="s">
        <v>569</v>
      </c>
      <c r="N441" s="152"/>
      <c r="O441" s="153" t="s">
        <v>203</v>
      </c>
      <c r="P441" s="152"/>
    </row>
    <row r="442" spans="1:16" x14ac:dyDescent="0.3">
      <c r="A442" s="152">
        <v>995</v>
      </c>
      <c r="B442" s="152" t="s">
        <v>508</v>
      </c>
      <c r="C442" s="152" t="s">
        <v>220</v>
      </c>
      <c r="D442" s="152" t="s">
        <v>203</v>
      </c>
      <c r="E442" s="152"/>
      <c r="F442" s="152" t="s">
        <v>217</v>
      </c>
      <c r="G442" s="152"/>
      <c r="H442" s="152" t="s">
        <v>206</v>
      </c>
      <c r="I442" s="152"/>
      <c r="J442" s="152"/>
      <c r="K442" s="152"/>
      <c r="L442" s="152"/>
      <c r="M442" s="152" t="s">
        <v>569</v>
      </c>
      <c r="N442" s="152"/>
      <c r="O442" s="153" t="s">
        <v>203</v>
      </c>
      <c r="P442" s="152"/>
    </row>
    <row r="443" spans="1:16" x14ac:dyDescent="0.3">
      <c r="A443" s="152">
        <v>996</v>
      </c>
      <c r="B443" s="152" t="s">
        <v>509</v>
      </c>
      <c r="C443" s="152" t="s">
        <v>980</v>
      </c>
      <c r="D443" s="152" t="s">
        <v>206</v>
      </c>
      <c r="E443" s="152"/>
      <c r="F443" s="152" t="s">
        <v>217</v>
      </c>
      <c r="G443" s="152"/>
      <c r="H443" s="152" t="s">
        <v>206</v>
      </c>
      <c r="I443" s="152"/>
      <c r="J443" s="152"/>
      <c r="K443" s="152"/>
      <c r="L443" s="152"/>
      <c r="M443" s="152" t="s">
        <v>569</v>
      </c>
      <c r="N443" s="152"/>
      <c r="O443" s="153" t="s">
        <v>203</v>
      </c>
      <c r="P443" s="152"/>
    </row>
    <row r="444" spans="1:16" x14ac:dyDescent="0.3">
      <c r="A444" s="152">
        <v>998</v>
      </c>
      <c r="B444" s="152" t="s">
        <v>510</v>
      </c>
      <c r="C444" s="152" t="s">
        <v>220</v>
      </c>
      <c r="D444" s="152" t="s">
        <v>203</v>
      </c>
      <c r="E444" s="152"/>
      <c r="F444" s="152" t="s">
        <v>217</v>
      </c>
      <c r="G444" s="152"/>
      <c r="H444" s="152"/>
      <c r="I444" s="152"/>
      <c r="J444" s="152"/>
      <c r="K444" s="152"/>
      <c r="L444" s="152"/>
      <c r="M444" s="152" t="s">
        <v>569</v>
      </c>
      <c r="N444" s="152"/>
      <c r="O444" s="153" t="s">
        <v>203</v>
      </c>
      <c r="P444" s="152"/>
    </row>
    <row r="445" spans="1:16" x14ac:dyDescent="0.3">
      <c r="A445" s="152">
        <v>999</v>
      </c>
      <c r="B445" s="152" t="s">
        <v>511</v>
      </c>
      <c r="C445" s="152" t="s">
        <v>202</v>
      </c>
      <c r="D445" s="152" t="s">
        <v>206</v>
      </c>
      <c r="E445" s="152" t="s">
        <v>216</v>
      </c>
      <c r="F445" s="152" t="s">
        <v>217</v>
      </c>
      <c r="G445" s="152"/>
      <c r="H445" s="152"/>
      <c r="I445" s="152"/>
      <c r="J445" s="152"/>
      <c r="K445" s="152"/>
      <c r="L445" s="152"/>
      <c r="M445" s="152" t="s">
        <v>569</v>
      </c>
      <c r="N445" s="152"/>
      <c r="O445" s="153" t="s">
        <v>203</v>
      </c>
      <c r="P445" s="152"/>
    </row>
    <row r="446" spans="1:16" x14ac:dyDescent="0.3">
      <c r="A446" s="152">
        <v>997</v>
      </c>
      <c r="B446" s="152" t="s">
        <v>1009</v>
      </c>
      <c r="C446" s="152" t="s">
        <v>220</v>
      </c>
      <c r="D446" s="152"/>
      <c r="E446" s="152"/>
      <c r="F446" s="152" t="s">
        <v>217</v>
      </c>
      <c r="G446" s="152"/>
      <c r="H446" s="152"/>
      <c r="I446" s="152"/>
      <c r="J446" s="152"/>
      <c r="K446" s="152"/>
      <c r="L446" s="152"/>
      <c r="M446" s="152" t="s">
        <v>569</v>
      </c>
      <c r="N446" s="152"/>
      <c r="O446" s="153" t="s">
        <v>203</v>
      </c>
      <c r="P446" s="152"/>
    </row>
    <row r="447" spans="1:16" x14ac:dyDescent="0.3">
      <c r="A447" s="109">
        <v>151</v>
      </c>
      <c r="B447" s="109" t="s">
        <v>1074</v>
      </c>
      <c r="C447" s="152" t="s">
        <v>202</v>
      </c>
      <c r="D447" s="152" t="s">
        <v>206</v>
      </c>
      <c r="E447" s="152" t="s">
        <v>211</v>
      </c>
      <c r="F447" s="152" t="s">
        <v>709</v>
      </c>
      <c r="G447" s="152" t="s">
        <v>31</v>
      </c>
      <c r="H447" s="152" t="s">
        <v>206</v>
      </c>
      <c r="I447" s="152"/>
      <c r="J447" s="152"/>
      <c r="K447" s="152"/>
      <c r="L447" s="152"/>
      <c r="M447" s="152">
        <v>0.35</v>
      </c>
      <c r="N447" s="152"/>
      <c r="O447" s="153" t="s">
        <v>731</v>
      </c>
      <c r="P447" s="152"/>
    </row>
    <row r="448" spans="1:16" x14ac:dyDescent="0.3">
      <c r="A448" s="109">
        <v>213</v>
      </c>
      <c r="B448" s="42" t="s">
        <v>1078</v>
      </c>
      <c r="C448" s="152" t="s">
        <v>202</v>
      </c>
      <c r="D448" s="152" t="s">
        <v>206</v>
      </c>
      <c r="E448" s="152"/>
      <c r="F448" s="152" t="s">
        <v>529</v>
      </c>
      <c r="G448" s="152" t="s">
        <v>513</v>
      </c>
      <c r="H448" s="152" t="s">
        <v>206</v>
      </c>
      <c r="I448" s="152" t="s">
        <v>30</v>
      </c>
      <c r="J448" s="152" t="s">
        <v>30</v>
      </c>
      <c r="K448" s="152"/>
      <c r="L448" s="152"/>
      <c r="M448" s="152">
        <v>0.2</v>
      </c>
      <c r="N448" s="152"/>
      <c r="O448" s="156" t="s">
        <v>1079</v>
      </c>
      <c r="P448" s="152"/>
    </row>
    <row r="449" spans="1:16" x14ac:dyDescent="0.3">
      <c r="A449" s="152">
        <v>251</v>
      </c>
      <c r="B449" s="152" t="s">
        <v>1080</v>
      </c>
      <c r="C449" s="152" t="s">
        <v>202</v>
      </c>
      <c r="D449" s="152" t="s">
        <v>206</v>
      </c>
      <c r="E449" s="152"/>
      <c r="F449" s="152" t="s">
        <v>709</v>
      </c>
      <c r="G449" s="152" t="s">
        <v>31</v>
      </c>
      <c r="H449" s="152" t="s">
        <v>206</v>
      </c>
      <c r="I449" s="152"/>
      <c r="J449" s="152"/>
      <c r="K449" s="152"/>
      <c r="L449" s="152"/>
      <c r="M449" s="152">
        <v>0.35</v>
      </c>
      <c r="N449" s="152"/>
      <c r="O449" s="152" t="s">
        <v>731</v>
      </c>
      <c r="P449" s="152"/>
    </row>
    <row r="450" spans="1:16" x14ac:dyDescent="0.3">
      <c r="A450" s="152">
        <v>577</v>
      </c>
      <c r="B450" s="152" t="s">
        <v>1085</v>
      </c>
      <c r="C450" s="152" t="s">
        <v>1082</v>
      </c>
      <c r="D450" s="152" t="s">
        <v>203</v>
      </c>
      <c r="E450" s="152"/>
      <c r="F450" s="152" t="s">
        <v>219</v>
      </c>
      <c r="G450" s="152"/>
      <c r="H450" s="152" t="s">
        <v>206</v>
      </c>
      <c r="I450" s="152"/>
      <c r="J450" s="152"/>
      <c r="K450" s="152"/>
      <c r="L450" s="152"/>
      <c r="M450" s="152" t="s">
        <v>569</v>
      </c>
      <c r="N450" s="152"/>
      <c r="O450" s="152" t="s">
        <v>203</v>
      </c>
      <c r="P450" s="152"/>
    </row>
    <row r="451" spans="1:16" x14ac:dyDescent="0.3">
      <c r="A451" s="152">
        <v>593</v>
      </c>
      <c r="B451" s="152" t="s">
        <v>200</v>
      </c>
      <c r="C451" s="152" t="s">
        <v>209</v>
      </c>
      <c r="D451" s="152" t="s">
        <v>206</v>
      </c>
      <c r="E451" s="152"/>
      <c r="F451" s="152" t="s">
        <v>219</v>
      </c>
      <c r="G451" s="152"/>
      <c r="H451" s="152" t="s">
        <v>206</v>
      </c>
      <c r="I451" s="152"/>
      <c r="J451" s="152"/>
      <c r="K451" s="152"/>
      <c r="L451" s="152"/>
      <c r="M451" s="152" t="s">
        <v>569</v>
      </c>
      <c r="N451" s="152"/>
      <c r="O451" s="152"/>
      <c r="P451" s="152"/>
    </row>
    <row r="452" spans="1:16" x14ac:dyDescent="0.3">
      <c r="A452" s="152"/>
      <c r="B452" s="152"/>
      <c r="C452" s="152"/>
      <c r="D452" s="152"/>
      <c r="E452" s="152"/>
      <c r="F452" s="152"/>
      <c r="G452" s="152"/>
      <c r="H452" s="152"/>
      <c r="I452" s="152"/>
      <c r="J452" s="152"/>
      <c r="K452" s="152"/>
      <c r="L452" s="152"/>
      <c r="M452" s="152"/>
      <c r="N452" s="152"/>
      <c r="O452" s="152"/>
      <c r="P452" s="152"/>
    </row>
    <row r="453" spans="1:16" x14ac:dyDescent="0.3">
      <c r="A453" s="152"/>
      <c r="B453" s="152"/>
      <c r="C453" s="152"/>
      <c r="D453" s="152"/>
      <c r="E453" s="152"/>
      <c r="F453" s="152"/>
      <c r="G453" s="152"/>
      <c r="H453" s="152"/>
      <c r="I453" s="152"/>
      <c r="J453" s="152"/>
      <c r="K453" s="152"/>
      <c r="L453" s="152"/>
      <c r="M453" s="152"/>
      <c r="N453" s="152"/>
      <c r="O453" s="152"/>
      <c r="P453" s="152"/>
    </row>
    <row r="454" spans="1:16" x14ac:dyDescent="0.3">
      <c r="A454" s="152"/>
      <c r="B454" s="152"/>
      <c r="C454" s="152"/>
      <c r="D454" s="152"/>
      <c r="E454" s="152"/>
      <c r="F454" s="152"/>
      <c r="G454" s="152"/>
      <c r="H454" s="152"/>
      <c r="I454" s="152"/>
      <c r="J454" s="152"/>
      <c r="K454" s="152"/>
      <c r="L454" s="152"/>
      <c r="M454" s="152"/>
      <c r="N454" s="152"/>
      <c r="O454" s="152"/>
      <c r="P454" s="152"/>
    </row>
    <row r="455" spans="1:16" x14ac:dyDescent="0.3">
      <c r="A455" s="152"/>
      <c r="B455" s="152"/>
      <c r="C455" s="152"/>
      <c r="D455" s="152"/>
      <c r="E455" s="152"/>
      <c r="F455" s="152"/>
      <c r="G455" s="152"/>
      <c r="H455" s="152"/>
      <c r="I455" s="152"/>
      <c r="J455" s="152"/>
      <c r="K455" s="152"/>
      <c r="L455" s="152"/>
      <c r="M455" s="152"/>
      <c r="N455" s="152"/>
      <c r="O455" s="152"/>
      <c r="P455" s="152"/>
    </row>
    <row r="456" spans="1:16" x14ac:dyDescent="0.3">
      <c r="A456" s="152"/>
      <c r="B456" s="152"/>
      <c r="C456" s="152"/>
      <c r="D456" s="152"/>
      <c r="E456" s="152"/>
      <c r="F456" s="152"/>
      <c r="G456" s="152"/>
      <c r="H456" s="152"/>
      <c r="I456" s="152"/>
      <c r="J456" s="152"/>
      <c r="K456" s="152"/>
      <c r="L456" s="152"/>
      <c r="M456" s="152"/>
      <c r="N456" s="152"/>
      <c r="O456" s="152"/>
      <c r="P456" s="152"/>
    </row>
  </sheetData>
  <sheetProtection algorithmName="SHA-512" hashValue="74NFdCa+rK/kxpuiGXA9Xu5KXp1P/nc7srGgQ8OZ63h+nGO1BBmqjmY/71OppoxXTw5pEoB0jXdQbCdwPc+gSA==" saltValue="m6/cv4qQ7prWTfHAfIM1Og==" spinCount="100000" sheet="1" objects="1" scenarios="1"/>
  <autoFilter ref="A2:P481" xr:uid="{00000000-0001-0000-0400-000000000000}">
    <filterColumn colId="8" showButton="0"/>
    <filterColumn colId="9" showButton="0"/>
    <filterColumn colId="10" showButton="0"/>
    <filterColumn colId="11" showButton="0"/>
  </autoFilter>
  <sortState xmlns:xlrd2="http://schemas.microsoft.com/office/spreadsheetml/2017/richdata2" ref="AB46:AE122">
    <sortCondition ref="AB46:AB122"/>
  </sortState>
  <mergeCells count="1">
    <mergeCell ref="I2:M2"/>
  </mergeCells>
  <phoneticPr fontId="68" type="noConversion"/>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5</vt:i4>
      </vt:variant>
    </vt:vector>
  </HeadingPairs>
  <TitlesOfParts>
    <vt:vector size="5" baseType="lpstr">
      <vt:lpstr>Hinweise</vt:lpstr>
      <vt:lpstr>Kurzanleitung</vt:lpstr>
      <vt:lpstr>Rechner_ÖR2uHALM2C.1</vt:lpstr>
      <vt:lpstr> Förderfähige Kulturen HALM 2</vt:lpstr>
      <vt:lpstr>Übersicht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2026-05-18T10:17:25Z</dcterms:modified>
</cp:coreProperties>
</file>